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0"/>
  </bookViews>
  <sheets>
    <sheet name="1 priedas" sheetId="1" r:id="rId1"/>
    <sheet name="2 priedas-išl.asign.vald. " sheetId="2" r:id="rId2"/>
    <sheet name="3 priedas-išl.pagal programas " sheetId="3" r:id="rId3"/>
    <sheet name="Lapas1" sheetId="4" r:id="rId4"/>
  </sheets>
  <definedNames>
    <definedName name="_xlnm.Print_Titles" localSheetId="1">'2 priedas-išl.asign.vald. '!$8:$10</definedName>
  </definedNames>
  <calcPr fullCalcOnLoad="1"/>
</workbook>
</file>

<file path=xl/sharedStrings.xml><?xml version="1.0" encoding="utf-8"?>
<sst xmlns="http://schemas.openxmlformats.org/spreadsheetml/2006/main" count="572" uniqueCount="389">
  <si>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</si>
  <si>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</si>
  <si>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</si>
  <si>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</si>
  <si>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</si>
  <si>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</si>
  <si>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</si>
  <si>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</si>
  <si>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</si>
  <si>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</si>
  <si>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</si>
  <si>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</si>
  <si>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</si>
  <si>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</si>
  <si>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</si>
  <si>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</si>
  <si>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Senamiesčio progimnazija</t>
  </si>
  <si>
    <t>J.Tumo-Vaižganto gimnazija</t>
  </si>
  <si>
    <t>Juodupės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</si>
  <si>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</si>
  <si>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</si>
  <si>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</si>
  <si>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</si>
  <si>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</si>
  <si>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</si>
  <si>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</si>
  <si>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</si>
  <si>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</si>
  <si>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</si>
  <si>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</si>
  <si>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</si>
  <si>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Suaugusiųjų ir jaunimo mokymo centras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</si>
  <si>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</si>
  <si>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</si>
  <si>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tūkst.eur.</t>
  </si>
  <si>
    <t>Programos/asignavimų valdytojo pavadinimas</t>
  </si>
  <si>
    <t>Iš viso</t>
  </si>
  <si>
    <t>iš jų:</t>
  </si>
  <si>
    <t>Iš viso SF*</t>
  </si>
  <si>
    <t>Iš viso VF*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</si>
  <si>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</si>
  <si>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</si>
  <si>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</si>
  <si>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</si>
  <si>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</si>
  <si>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</si>
  <si>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</si>
  <si>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</si>
  <si>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</si>
  <si>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</si>
  <si>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</si>
  <si>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</si>
  <si>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</si>
  <si>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</si>
  <si>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</si>
  <si>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</si>
  <si>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</si>
  <si>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</si>
  <si>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</si>
  <si>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</si>
  <si>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</si>
  <si>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Lėšos socialinėms paslaugoms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</si>
  <si>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</si>
  <si>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</si>
  <si>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</si>
  <si>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</si>
  <si>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</si>
  <si>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</si>
  <si>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</si>
  <si>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</si>
  <si>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</si>
  <si>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</si>
  <si>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</si>
  <si>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>Leidyba</t>
  </si>
  <si>
    <t>Talentingų žmonių rėmimui</t>
  </si>
  <si>
    <t>Pasiruošimas 2018 m. dainų šventei</t>
  </si>
  <si>
    <t>Rotary klubui projektui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</si>
  <si>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</si>
  <si>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</si>
  <si>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</si>
  <si>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</si>
  <si>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</si>
  <si>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</si>
  <si>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</si>
  <si>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</si>
  <si>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iš to sk.: Valstybės investicijų programai</t>
  </si>
  <si>
    <t>VšĮ Juodupės komunalininkas dalininko kapitalui didinti (paskolai grąžinti)</t>
  </si>
  <si>
    <t>Subsidijos gamintojams už šiluminę energiją</t>
  </si>
  <si>
    <t>Kelių žiemos priežiūra</t>
  </si>
  <si>
    <t>Projektų administravimas</t>
  </si>
  <si>
    <t>Įvykdytų projektų priežiūrai</t>
  </si>
  <si>
    <t>Seniūnijų gatvių apšvietimo atnaujinimas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</si>
  <si>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</si>
  <si>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</si>
  <si>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</si>
  <si>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</si>
  <si>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</si>
  <si>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</si>
  <si>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</si>
  <si>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Pavojingų, didžiagabaritinių ir asbesto turinčių atliekų surinkimo ir sutvarkymo programa</t>
  </si>
  <si>
    <t>Teritorijų planavimas ir detalieji planai</t>
  </si>
  <si>
    <t>Aplinkos apsaugos rėmimo specialioji programa</t>
  </si>
  <si>
    <t>Finansų skyrius iš viso</t>
  </si>
  <si>
    <t>Paskolų aptarnavimas</t>
  </si>
  <si>
    <t>Žemės ūkio skyrius iš viso</t>
  </si>
  <si>
    <t>Žemės gerinimas</t>
  </si>
  <si>
    <t>Žemės ūkio plėtros programa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</si>
  <si>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</si>
  <si>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</si>
  <si>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</si>
  <si>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</si>
  <si>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</si>
  <si>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</si>
  <si>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</si>
  <si>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</si>
  <si>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</si>
  <si>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</si>
  <si>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</si>
  <si>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</si>
  <si>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 xml:space="preserve">Kūno kultūros ir sporto centras  </t>
  </si>
  <si>
    <t xml:space="preserve">Pandėlio seniūnija                     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</si>
  <si>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</si>
  <si>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</si>
  <si>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</si>
  <si>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</si>
  <si>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</si>
  <si>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</si>
  <si>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</si>
  <si>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</si>
  <si>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</si>
  <si>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</si>
  <si>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</si>
  <si>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</si>
  <si>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</si>
  <si>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</si>
  <si>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</si>
  <si>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</si>
  <si>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>VF*</t>
    </r>
    <r>
      <rPr>
        <sz val="10"/>
        <rFont val="Arial"/>
        <family val="0"/>
      </rPr>
      <t xml:space="preserve"> - valstybės funkcija</t>
    </r>
  </si>
  <si>
    <r>
      <t xml:space="preserve">MK* - </t>
    </r>
    <r>
      <rPr>
        <sz val="10"/>
        <rFont val="Arial"/>
        <family val="2"/>
      </rPr>
      <t>moksleivio krepšelis</t>
    </r>
  </si>
  <si>
    <r>
      <t xml:space="preserve">SP PR* - </t>
    </r>
    <r>
      <rPr>
        <sz val="10"/>
        <rFont val="Arial"/>
        <family val="2"/>
      </rPr>
      <t>specialioji programa</t>
    </r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</si>
  <si>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</si>
  <si>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</si>
  <si>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</si>
  <si>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</si>
  <si>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</si>
  <si>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</si>
  <si>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</si>
  <si>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</si>
  <si>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</si>
  <si>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</si>
  <si>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</si>
  <si>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</si>
  <si>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</si>
  <si>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</si>
  <si>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>Architektūros ir paveldosaugos skyrius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</si>
  <si>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</si>
  <si>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</si>
  <si>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</si>
  <si>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</si>
  <si>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</si>
  <si>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</si>
  <si>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</si>
  <si>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</si>
  <si>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</si>
  <si>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</si>
  <si>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</si>
  <si>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</si>
  <si>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</si>
  <si>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J. Tumo - Vaižganto gimnazijos bendrabutis</t>
  </si>
  <si>
    <t>Juodupės gimn.neformaliojo švietimo 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</si>
  <si>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</si>
  <si>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</si>
  <si>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</si>
  <si>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</si>
  <si>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</si>
  <si>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</si>
  <si>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</si>
  <si>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</si>
  <si>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</si>
  <si>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leidyba</t>
  </si>
  <si>
    <t xml:space="preserve">  talentingų žmonių rėmimui</t>
  </si>
  <si>
    <t xml:space="preserve">  pasiruošimas 2018 m. dainų šventei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</si>
  <si>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</si>
  <si>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</si>
  <si>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</si>
  <si>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</si>
  <si>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</si>
  <si>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</si>
  <si>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</si>
  <si>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</si>
  <si>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</si>
  <si>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</si>
  <si>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</si>
  <si>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</si>
  <si>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</si>
  <si>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</si>
  <si>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</si>
  <si>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</si>
  <si>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</si>
  <si>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</si>
  <si>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</si>
  <si>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</si>
  <si>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t xml:space="preserve">   kapitalo investicijos ir ilgalaikio turto remontas</t>
  </si>
  <si>
    <t>iš to sk.: Valstybės investicijų programa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</si>
  <si>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</si>
  <si>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</si>
  <si>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</si>
  <si>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</si>
  <si>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</si>
  <si>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</si>
  <si>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</si>
  <si>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</si>
  <si>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</si>
  <si>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</si>
  <si>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</si>
  <si>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</si>
  <si>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kaimo kultūros namų materialinės bazės stiprinimui</t>
  </si>
  <si>
    <t>Kaimo kultūros namų materialinės bazės stiprinimui</t>
  </si>
  <si>
    <t>Parama šeimynoms, globėjams ir daugiavaikėms šeimoms</t>
  </si>
  <si>
    <t xml:space="preserve">   parama šeimynoms, globėjams ir daugiavaikėms šeimoms</t>
  </si>
  <si>
    <t>VšĮ Rokiškio PASPC infrastruktūros atnaujinimo programa</t>
  </si>
  <si>
    <t>Iš viso ESF*</t>
  </si>
  <si>
    <r>
      <t xml:space="preserve">ESF*- </t>
    </r>
    <r>
      <rPr>
        <sz val="10"/>
        <rFont val="Arial"/>
        <family val="2"/>
      </rPr>
      <t>Europos sąjungos fondų lėšos</t>
    </r>
  </si>
  <si>
    <t>Kelių priežiūros ir plėtros programa</t>
  </si>
  <si>
    <t xml:space="preserve">   kelių priežiūros ir plėtros programa</t>
  </si>
  <si>
    <r>
      <t xml:space="preserve">ESF* - </t>
    </r>
    <r>
      <rPr>
        <sz val="10"/>
        <rFont val="Arial"/>
        <family val="2"/>
      </rPr>
      <t>Europos sąjungos fondų lėšos</t>
    </r>
  </si>
  <si>
    <t>2018 m. liepos 27 d. sprendimo Nr. TS-</t>
  </si>
  <si>
    <t>ROKIŠKIO RAJONO SAVIVALDYBĖS 2017 METŲ BIUDŽETO</t>
  </si>
  <si>
    <t>ĮVYKDYMAS  PAGAL PROGRAMAS</t>
  </si>
  <si>
    <t>ĮVYKDYMAS PAGAL ASIGNAVIMŲ VALDYTOJUS</t>
  </si>
  <si>
    <r>
      <t xml:space="preserve">                    </t>
    </r>
    <r>
      <rPr>
        <b/>
        <sz val="12"/>
        <rFont val="Times New Roman"/>
        <family val="1"/>
      </rPr>
      <t>ROKIŠKIO RAJONO SAVIVALDYBĖS 2017 METŲ BIUDŽETO PAJAMŲ</t>
    </r>
  </si>
  <si>
    <t xml:space="preserve">                   ĮVYKDYMAS</t>
  </si>
  <si>
    <t>Eil.</t>
  </si>
  <si>
    <t>Nr.</t>
  </si>
  <si>
    <t>Pajamų klasifikacijos</t>
  </si>
  <si>
    <t>kodas</t>
  </si>
  <si>
    <t xml:space="preserve">             Pajamos</t>
  </si>
  <si>
    <t>Įvykdyta</t>
  </si>
  <si>
    <t>1.</t>
  </si>
  <si>
    <t>1.1.</t>
  </si>
  <si>
    <t>MOKESČIAI (2+4+8)</t>
  </si>
  <si>
    <t>2.</t>
  </si>
  <si>
    <t>1.1.1.</t>
  </si>
  <si>
    <t>Pajamų ir pelno mokesčiai (3)</t>
  </si>
  <si>
    <t>3.</t>
  </si>
  <si>
    <t>1.1.1.1.1.</t>
  </si>
  <si>
    <t>Gyventojų pajamų mokestis</t>
  </si>
  <si>
    <t>4.</t>
  </si>
  <si>
    <t>1.1.3.</t>
  </si>
  <si>
    <t>Turto mokesčiai (5+6+7)</t>
  </si>
  <si>
    <t>5.</t>
  </si>
  <si>
    <t>1.1.3.1.</t>
  </si>
  <si>
    <t>Žemės mokestis</t>
  </si>
  <si>
    <t>6.</t>
  </si>
  <si>
    <t>1.1.3.2.</t>
  </si>
  <si>
    <t>Paveldimo ir dovanojamo turto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</si>
  <si>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</si>
  <si>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</si>
  <si>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</si>
  <si>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</si>
  <si>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</si>
  <si>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</si>
  <si>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</si>
  <si>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</si>
  <si>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</si>
  <si>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</si>
  <si>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</si>
  <si>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 (11+12)</t>
  </si>
  <si>
    <t>11.</t>
  </si>
  <si>
    <t>1.1.4.7.2.1.</t>
  </si>
  <si>
    <t>Valstybės ir vietinės rinkliavos</t>
  </si>
  <si>
    <t>12.</t>
  </si>
  <si>
    <t>1.1.4.7.2.2</t>
  </si>
  <si>
    <t>Vietinės rinkliavos</t>
  </si>
  <si>
    <t>13.</t>
  </si>
  <si>
    <t>1.3.</t>
  </si>
  <si>
    <t>DOTACIJOS (14+15)</t>
  </si>
  <si>
    <t>14.</t>
  </si>
  <si>
    <t>1.3.3.</t>
  </si>
  <si>
    <t>ES finansinės paramos lėšos</t>
  </si>
  <si>
    <t>15.</t>
  </si>
  <si>
    <t>1.3.4.</t>
  </si>
  <si>
    <t>Dotacijos iš kitų valdymo lygių(16+20+21+22+23)</t>
  </si>
  <si>
    <t>16.</t>
  </si>
  <si>
    <t>1.3.4.1.1.1.</t>
  </si>
  <si>
    <t>Speciali tikslinė dotacija iš viso(17+18+19)</t>
  </si>
  <si>
    <t>17.</t>
  </si>
  <si>
    <t>Valstybinėms funkcijoms vykdyti</t>
  </si>
  <si>
    <t>18.</t>
  </si>
  <si>
    <t>Mokinio krepšeliui</t>
  </si>
  <si>
    <t>19.</t>
  </si>
  <si>
    <t>Kita tikslinė dotacija</t>
  </si>
  <si>
    <t>20.</t>
  </si>
  <si>
    <t>1.3.4.1.1.2.</t>
  </si>
  <si>
    <t>Bendrosios dotacijos kompensacija</t>
  </si>
  <si>
    <t>21.</t>
  </si>
  <si>
    <t>1.3.4.1.1.4.</t>
  </si>
  <si>
    <t>Lėšos iš kitų valdymo lygių</t>
  </si>
  <si>
    <t>22.</t>
  </si>
  <si>
    <t>1.3.4.2.1.1.</t>
  </si>
  <si>
    <t>Valstybės investicijų programoje numatytiems projektams</t>
  </si>
  <si>
    <t>23.</t>
  </si>
  <si>
    <t>1.3.4.2.1.2.</t>
  </si>
  <si>
    <t xml:space="preserve"> Kelių priežiūros ir plėtros programa</t>
  </si>
  <si>
    <t>1.4.</t>
  </si>
  <si>
    <t>KITOS PAJAMOS (25+31+35+36)</t>
  </si>
  <si>
    <t>25.</t>
  </si>
  <si>
    <t>1.4.1.</t>
  </si>
  <si>
    <t>Turto pajamos ( 26+27+28)</t>
  </si>
  <si>
    <t>26.</t>
  </si>
  <si>
    <t>Palūkanos</t>
  </si>
  <si>
    <t>27.</t>
  </si>
  <si>
    <t>1.4.1.2.</t>
  </si>
  <si>
    <t>Dividendai</t>
  </si>
  <si>
    <t>28.</t>
  </si>
  <si>
    <t>1.4.1.4.</t>
  </si>
  <si>
    <t>Nuoma (29+30)</t>
  </si>
  <si>
    <t>29.</t>
  </si>
  <si>
    <t>1.4.1.4.1.</t>
  </si>
  <si>
    <t>Nuomos mokestis už valstybinę žemę ir valstybinio vidaus fondo vandens telkinius</t>
  </si>
  <si>
    <t>30.</t>
  </si>
  <si>
    <t>1.4.1.4.2.1.</t>
  </si>
  <si>
    <t xml:space="preserve">   </t>
  </si>
  <si>
    <t>Mokestis už valstybinių gamtos išteklių</t>
  </si>
  <si>
    <t xml:space="preserve"> naudojimą</t>
  </si>
  <si>
    <t>31.</t>
  </si>
  <si>
    <t>1.4.2.1.</t>
  </si>
  <si>
    <t>Pajamos už teikiamas paslaugas (32+33+34)</t>
  </si>
  <si>
    <t>32.</t>
  </si>
  <si>
    <t>1.4.2.1.2.1.</t>
  </si>
  <si>
    <t>Pajamos už patalpų nuomą</t>
  </si>
  <si>
    <t>33.</t>
  </si>
  <si>
    <t>1.4.2.1.4.1.</t>
  </si>
  <si>
    <t>Pajamos už atsitiktines paslaugas</t>
  </si>
  <si>
    <t>34.</t>
  </si>
  <si>
    <t>1.4.2.1.5.2.</t>
  </si>
  <si>
    <t>Įmokos už išlaikymą švietimo, socialinės apsaugos ir kitose įstaigose</t>
  </si>
  <si>
    <t>35 .</t>
  </si>
  <si>
    <t>1.4.3.</t>
  </si>
  <si>
    <t>Pajamos iš baudų ir konfiskacijos</t>
  </si>
  <si>
    <t>36.</t>
  </si>
  <si>
    <t>1.4.5.</t>
  </si>
  <si>
    <t>Kitos pajamos</t>
  </si>
  <si>
    <t>37.</t>
  </si>
  <si>
    <t>4.1.</t>
  </si>
  <si>
    <t>ILGALAIKIO MATERIALAUS TURTO REALIZAVIMO PAJAMOS</t>
  </si>
  <si>
    <t>38.</t>
  </si>
  <si>
    <t>VISI MOKESČIAI, PAJAMOS IR DOTACIJOS (1+13+24+37)</t>
  </si>
  <si>
    <t>39.</t>
  </si>
  <si>
    <t>Paskolos</t>
  </si>
  <si>
    <t>40.</t>
  </si>
  <si>
    <t>Metų pradžios lėšų likutis</t>
  </si>
  <si>
    <t>41.</t>
  </si>
  <si>
    <t xml:space="preserve">  Iš jo: praėjusių metų nepanaudota pajamų dalis , kuri viršija praėjusių metų nepanaudotus asignavimus</t>
  </si>
  <si>
    <t>42.</t>
  </si>
  <si>
    <t>IŠ VISO (39+40+41)</t>
  </si>
  <si>
    <t xml:space="preserve">                                                                         Rokiškio rajono savivaldybės tarybos</t>
  </si>
  <si>
    <t xml:space="preserve">                                                                                                                      2018 m. liepos 27  sprendimo Nr.</t>
  </si>
  <si>
    <t xml:space="preserve">                                                                                                                       1 priedas</t>
  </si>
  <si>
    <t xml:space="preserve">  24.</t>
  </si>
  <si>
    <t>2 priedas</t>
  </si>
  <si>
    <t>3 priedas</t>
  </si>
  <si>
    <t>J. Keliuočio viešoji biblioteka</t>
  </si>
  <si>
    <t>L.-d. ,,Nykštukas"</t>
  </si>
  <si>
    <t>L.-d. ,,Pumpurėlis"</t>
  </si>
  <si>
    <t>Juodupės l.-d.</t>
  </si>
  <si>
    <t>M.-d. ,,Ąžuoliukas"</t>
  </si>
  <si>
    <t>Obelių l.-d.</t>
  </si>
  <si>
    <t>Kavoliškio m.-d.</t>
  </si>
  <si>
    <t>Pandėlio prad .m-kla</t>
  </si>
  <si>
    <t>L.-d. ,,Varpelis"</t>
  </si>
  <si>
    <t>J. Tumo-Vaižganto gimnazija</t>
  </si>
  <si>
    <t>Jūžintų J. O.Širvydo pagrindinė m-kla</t>
  </si>
  <si>
    <t>Kamajų A. Strazdo gimnazija</t>
  </si>
  <si>
    <t xml:space="preserve">   Nekilnojamo turto nuomos specialioji programa</t>
  </si>
  <si>
    <t xml:space="preserve">  invest. projektams, galimybių studijoms ir kitiems dokumentams rengti</t>
  </si>
  <si>
    <t xml:space="preserve"> Laisvės kovų įamžinimo komisijos veikla</t>
  </si>
  <si>
    <r>
      <t xml:space="preserve"> P</t>
    </r>
    <r>
      <rPr>
        <i/>
        <sz val="9"/>
        <rFont val="Arial"/>
        <family val="2"/>
      </rPr>
      <t>aveldosaugos komisijos veiklos programa</t>
    </r>
  </si>
  <si>
    <t xml:space="preserve">Obelių l.-d. </t>
  </si>
  <si>
    <t>Pandėlio prad. m-kla</t>
  </si>
  <si>
    <t>Jūžintų J. O. Širvydo pagrindinė m-kla</t>
  </si>
  <si>
    <t>Kamajų A. Strazdo gim. ikimokyklinio ug.sk.</t>
  </si>
  <si>
    <t xml:space="preserve">   VšĮ Juodupės komunalinio ūkio dalininko kapitalui didinti (paskolai grąžinti)</t>
  </si>
  <si>
    <t xml:space="preserve">   kelių  priežiūra žiemą</t>
  </si>
  <si>
    <t xml:space="preserve">  ,,Rotary" klubui (projektui)</t>
  </si>
  <si>
    <r>
      <t xml:space="preserve"> </t>
    </r>
    <r>
      <rPr>
        <sz val="9"/>
        <rFont val="Arial"/>
        <family val="2"/>
      </rPr>
      <t xml:space="preserve"> N</t>
    </r>
    <r>
      <rPr>
        <i/>
        <sz val="9"/>
        <rFont val="Arial"/>
        <family val="2"/>
      </rPr>
      <t>usikalstamų veikų prevencijos ir kontrolės progr.</t>
    </r>
  </si>
  <si>
    <t>KAIMO PLĖTROS, APLINKOS APSAUGOS IR VERSLO SKATINIMAS (06)</t>
  </si>
  <si>
    <t>RAJONO INFRASTRUKTŪROS OBJEKTŲ PRIEŽIŪRA, PLĖTRA IR MODERNIZAVIMAS (05)</t>
  </si>
  <si>
    <t>tūkst. Eur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</si>
</sst>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 wrapText="1"/>
    </xf>
    <xf numFmtId="0" fontId="4" fillId="0" borderId="13" xfId="48" applyFont="1" applyBorder="1" applyAlignment="1">
      <alignment horizontal="left" vertical="center" wrapText="1"/>
      <protection/>
    </xf>
    <xf numFmtId="178" fontId="4" fillId="0" borderId="14" xfId="0" applyNumberFormat="1" applyFont="1" applyBorder="1" applyAlignment="1">
      <alignment/>
    </xf>
    <xf numFmtId="0" fontId="0" fillId="0" borderId="15" xfId="48" applyFont="1" applyBorder="1" applyAlignment="1">
      <alignment horizontal="center" vertical="center" wrapText="1"/>
      <protection/>
    </xf>
    <xf numFmtId="178" fontId="4" fillId="0" borderId="16" xfId="48" applyNumberFormat="1" applyFont="1" applyBorder="1" applyAlignment="1">
      <alignment horizontal="right" vertical="center" wrapText="1"/>
      <protection/>
    </xf>
    <xf numFmtId="178" fontId="4" fillId="0" borderId="17" xfId="48" applyNumberFormat="1" applyFont="1" applyBorder="1" applyAlignment="1">
      <alignment horizontal="right" vertical="center" wrapText="1"/>
      <protection/>
    </xf>
    <xf numFmtId="178" fontId="4" fillId="0" borderId="18" xfId="48" applyNumberFormat="1" applyFont="1" applyBorder="1" applyAlignment="1">
      <alignment horizontal="center" vertical="center" wrapText="1"/>
      <protection/>
    </xf>
    <xf numFmtId="0" fontId="4" fillId="0" borderId="14" xfId="48" applyFont="1" applyBorder="1" applyAlignment="1">
      <alignment horizontal="center" vertical="center" wrapText="1"/>
      <protection/>
    </xf>
    <xf numFmtId="0" fontId="0" fillId="0" borderId="17" xfId="48" applyFont="1" applyBorder="1" applyAlignment="1">
      <alignment horizontal="center" vertical="center" wrapText="1"/>
      <protection/>
    </xf>
    <xf numFmtId="0" fontId="4" fillId="0" borderId="19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center" vertical="center" wrapText="1"/>
      <protection/>
    </xf>
    <xf numFmtId="0" fontId="0" fillId="0" borderId="21" xfId="48" applyFont="1" applyBorder="1" applyAlignment="1">
      <alignment horizontal="center" vertical="center" wrapText="1"/>
      <protection/>
    </xf>
    <xf numFmtId="0" fontId="4" fillId="0" borderId="16" xfId="48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right" vertical="center" wrapText="1"/>
    </xf>
    <xf numFmtId="0" fontId="0" fillId="0" borderId="23" xfId="48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5" xfId="48" applyFont="1" applyBorder="1" applyAlignment="1">
      <alignment horizontal="center" vertical="center" wrapText="1"/>
      <protection/>
    </xf>
    <xf numFmtId="178" fontId="0" fillId="0" borderId="26" xfId="0" applyNumberFormat="1" applyFont="1" applyBorder="1" applyAlignment="1">
      <alignment/>
    </xf>
    <xf numFmtId="178" fontId="0" fillId="0" borderId="27" xfId="48" applyNumberFormat="1" applyFont="1" applyBorder="1" applyAlignment="1">
      <alignment horizontal="right" vertical="center" wrapText="1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center" vertical="center" wrapText="1"/>
      <protection/>
    </xf>
    <xf numFmtId="0" fontId="0" fillId="0" borderId="27" xfId="48" applyFont="1" applyBorder="1" applyAlignment="1">
      <alignment horizontal="center" vertical="center" wrapText="1"/>
      <protection/>
    </xf>
    <xf numFmtId="0" fontId="4" fillId="0" borderId="26" xfId="48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27" xfId="48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24" xfId="0" applyNumberFormat="1" applyFont="1" applyBorder="1" applyAlignment="1">
      <alignment/>
    </xf>
    <xf numFmtId="178" fontId="4" fillId="0" borderId="27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0" fillId="0" borderId="27" xfId="0" applyNumberFormat="1" applyFont="1" applyBorder="1" applyAlignment="1">
      <alignment horizontal="right"/>
    </xf>
    <xf numFmtId="178" fontId="0" fillId="0" borderId="25" xfId="0" applyNumberFormat="1" applyFont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178" fontId="4" fillId="34" borderId="27" xfId="0" applyNumberFormat="1" applyFont="1" applyFill="1" applyBorder="1" applyAlignment="1">
      <alignment/>
    </xf>
    <xf numFmtId="0" fontId="0" fillId="0" borderId="22" xfId="0" applyFont="1" applyBorder="1" applyAlignment="1">
      <alignment vertical="top"/>
    </xf>
    <xf numFmtId="0" fontId="4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178" fontId="0" fillId="0" borderId="27" xfId="0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178" fontId="0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34" borderId="23" xfId="0" applyFont="1" applyFill="1" applyBorder="1" applyAlignment="1">
      <alignment wrapText="1"/>
    </xf>
    <xf numFmtId="178" fontId="4" fillId="0" borderId="22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0" fontId="7" fillId="0" borderId="23" xfId="0" applyFont="1" applyFill="1" applyBorder="1" applyAlignment="1">
      <alignment wrapText="1"/>
    </xf>
    <xf numFmtId="178" fontId="0" fillId="34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top" wrapText="1"/>
    </xf>
    <xf numFmtId="178" fontId="0" fillId="0" borderId="29" xfId="0" applyNumberFormat="1" applyFont="1" applyBorder="1" applyAlignment="1">
      <alignment/>
    </xf>
    <xf numFmtId="178" fontId="0" fillId="35" borderId="27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78" fontId="4" fillId="33" borderId="26" xfId="0" applyNumberFormat="1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4" fillId="0" borderId="30" xfId="0" applyFont="1" applyBorder="1" applyAlignment="1">
      <alignment/>
    </xf>
    <xf numFmtId="178" fontId="4" fillId="0" borderId="26" xfId="0" applyNumberFormat="1" applyFont="1" applyBorder="1" applyAlignment="1">
      <alignment vertical="top"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/>
    </xf>
    <xf numFmtId="0" fontId="0" fillId="0" borderId="32" xfId="0" applyFont="1" applyBorder="1" applyAlignment="1">
      <alignment vertical="top"/>
    </xf>
    <xf numFmtId="178" fontId="4" fillId="0" borderId="33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4" fillId="0" borderId="38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40" xfId="0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0" borderId="44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4" fillId="0" borderId="42" xfId="0" applyNumberFormat="1" applyFont="1" applyBorder="1" applyAlignment="1">
      <alignment horizontal="right" wrapText="1"/>
    </xf>
    <xf numFmtId="178" fontId="4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7" xfId="0" applyFont="1" applyBorder="1" applyAlignment="1">
      <alignment/>
    </xf>
    <xf numFmtId="178" fontId="4" fillId="33" borderId="48" xfId="0" applyNumberFormat="1" applyFont="1" applyFill="1" applyBorder="1" applyAlignment="1">
      <alignment/>
    </xf>
    <xf numFmtId="178" fontId="4" fillId="0" borderId="49" xfId="0" applyNumberFormat="1" applyFont="1" applyBorder="1" applyAlignment="1">
      <alignment/>
    </xf>
    <xf numFmtId="178" fontId="4" fillId="0" borderId="50" xfId="0" applyNumberFormat="1" applyFont="1" applyFill="1" applyBorder="1" applyAlignment="1">
      <alignment/>
    </xf>
    <xf numFmtId="178" fontId="4" fillId="33" borderId="51" xfId="0" applyNumberFormat="1" applyFont="1" applyFill="1" applyBorder="1" applyAlignment="1">
      <alignment/>
    </xf>
    <xf numFmtId="178" fontId="4" fillId="0" borderId="52" xfId="0" applyNumberFormat="1" applyFont="1" applyBorder="1" applyAlignment="1">
      <alignment/>
    </xf>
    <xf numFmtId="178" fontId="4" fillId="0" borderId="53" xfId="0" applyNumberFormat="1" applyFont="1" applyBorder="1" applyAlignment="1">
      <alignment/>
    </xf>
    <xf numFmtId="178" fontId="4" fillId="0" borderId="54" xfId="0" applyNumberFormat="1" applyFont="1" applyBorder="1" applyAlignment="1">
      <alignment/>
    </xf>
    <xf numFmtId="178" fontId="4" fillId="0" borderId="51" xfId="0" applyNumberFormat="1" applyFont="1" applyBorder="1" applyAlignment="1">
      <alignment/>
    </xf>
    <xf numFmtId="178" fontId="4" fillId="33" borderId="5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55" xfId="48" applyFont="1" applyBorder="1" applyAlignment="1">
      <alignment horizontal="center" vertical="center" wrapText="1"/>
      <protection/>
    </xf>
    <xf numFmtId="0" fontId="6" fillId="0" borderId="55" xfId="48" applyFont="1" applyBorder="1" applyAlignment="1">
      <alignment horizontal="center" vertical="center" wrapText="1"/>
      <protection/>
    </xf>
    <xf numFmtId="0" fontId="0" fillId="0" borderId="46" xfId="0" applyBorder="1" applyAlignment="1">
      <alignment vertical="top"/>
    </xf>
    <xf numFmtId="0" fontId="13" fillId="0" borderId="46" xfId="0" applyFont="1" applyBorder="1" applyAlignment="1">
      <alignment wrapText="1"/>
    </xf>
    <xf numFmtId="178" fontId="4" fillId="0" borderId="50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0" fontId="0" fillId="0" borderId="31" xfId="0" applyBorder="1" applyAlignment="1">
      <alignment vertical="top"/>
    </xf>
    <xf numFmtId="0" fontId="4" fillId="0" borderId="31" xfId="48" applyFont="1" applyBorder="1" applyAlignment="1">
      <alignment horizontal="left" vertical="center" wrapText="1"/>
      <protection/>
    </xf>
    <xf numFmtId="178" fontId="4" fillId="0" borderId="56" xfId="0" applyNumberFormat="1" applyFont="1" applyBorder="1" applyAlignment="1">
      <alignment/>
    </xf>
    <xf numFmtId="0" fontId="0" fillId="0" borderId="57" xfId="48" applyFont="1" applyBorder="1" applyAlignment="1">
      <alignment horizontal="center" vertical="center" wrapText="1"/>
      <protection/>
    </xf>
    <xf numFmtId="178" fontId="4" fillId="0" borderId="19" xfId="48" applyNumberFormat="1" applyFont="1" applyBorder="1" applyAlignment="1">
      <alignment horizontal="right" vertical="center" wrapText="1"/>
      <protection/>
    </xf>
    <xf numFmtId="178" fontId="4" fillId="0" borderId="20" xfId="48" applyNumberFormat="1" applyFont="1" applyBorder="1" applyAlignment="1">
      <alignment horizontal="right" vertical="center" wrapText="1"/>
      <protection/>
    </xf>
    <xf numFmtId="178" fontId="4" fillId="0" borderId="21" xfId="48" applyNumberFormat="1" applyFont="1" applyBorder="1" applyAlignment="1">
      <alignment horizontal="right" vertical="center" wrapText="1"/>
      <protection/>
    </xf>
    <xf numFmtId="178" fontId="4" fillId="0" borderId="20" xfId="0" applyNumberFormat="1" applyFont="1" applyBorder="1" applyAlignment="1">
      <alignment/>
    </xf>
    <xf numFmtId="178" fontId="4" fillId="0" borderId="57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58" xfId="0" applyNumberFormat="1" applyFont="1" applyBorder="1" applyAlignment="1">
      <alignment/>
    </xf>
    <xf numFmtId="178" fontId="4" fillId="0" borderId="59" xfId="0" applyNumberFormat="1" applyFont="1" applyBorder="1" applyAlignment="1">
      <alignment/>
    </xf>
    <xf numFmtId="178" fontId="4" fillId="0" borderId="6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3" xfId="0" applyBorder="1" applyAlignment="1">
      <alignment vertical="top"/>
    </xf>
    <xf numFmtId="178" fontId="0" fillId="34" borderId="27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4" fillId="0" borderId="29" xfId="0" applyNumberFormat="1" applyFont="1" applyBorder="1" applyAlignment="1">
      <alignment/>
    </xf>
    <xf numFmtId="178" fontId="0" fillId="0" borderId="28" xfId="0" applyNumberFormat="1" applyBorder="1" applyAlignment="1">
      <alignment/>
    </xf>
    <xf numFmtId="178" fontId="9" fillId="0" borderId="2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14" fillId="0" borderId="23" xfId="0" applyFont="1" applyBorder="1" applyAlignment="1">
      <alignment wrapText="1"/>
    </xf>
    <xf numFmtId="178" fontId="0" fillId="0" borderId="22" xfId="0" applyNumberFormat="1" applyBorder="1" applyAlignment="1">
      <alignment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40" xfId="0" applyBorder="1" applyAlignment="1">
      <alignment vertical="top"/>
    </xf>
    <xf numFmtId="178" fontId="0" fillId="0" borderId="47" xfId="0" applyNumberFormat="1" applyBorder="1" applyAlignment="1">
      <alignment/>
    </xf>
    <xf numFmtId="178" fontId="4" fillId="0" borderId="61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4" fillId="0" borderId="15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14" fillId="0" borderId="23" xfId="0" applyFont="1" applyBorder="1" applyAlignment="1">
      <alignment/>
    </xf>
    <xf numFmtId="0" fontId="0" fillId="0" borderId="30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2" xfId="0" applyNumberFormat="1" applyFont="1" applyBorder="1" applyAlignment="1">
      <alignment/>
    </xf>
    <xf numFmtId="178" fontId="4" fillId="33" borderId="50" xfId="0" applyNumberFormat="1" applyFont="1" applyFill="1" applyBorder="1" applyAlignment="1">
      <alignment/>
    </xf>
    <xf numFmtId="178" fontId="4" fillId="33" borderId="49" xfId="0" applyNumberFormat="1" applyFont="1" applyFill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9" xfId="0" applyNumberFormat="1" applyBorder="1" applyAlignment="1">
      <alignment/>
    </xf>
    <xf numFmtId="0" fontId="4" fillId="0" borderId="39" xfId="0" applyFont="1" applyBorder="1" applyAlignment="1">
      <alignment wrapText="1"/>
    </xf>
    <xf numFmtId="178" fontId="4" fillId="0" borderId="16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4" fillId="33" borderId="27" xfId="0" applyNumberFormat="1" applyFont="1" applyFill="1" applyBorder="1" applyAlignment="1">
      <alignment/>
    </xf>
    <xf numFmtId="178" fontId="0" fillId="33" borderId="26" xfId="0" applyNumberFormat="1" applyFont="1" applyFill="1" applyBorder="1" applyAlignment="1">
      <alignment/>
    </xf>
    <xf numFmtId="178" fontId="0" fillId="33" borderId="27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8" fillId="0" borderId="23" xfId="0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13" fillId="0" borderId="46" xfId="0" applyFont="1" applyBorder="1" applyAlignment="1">
      <alignment horizontal="left" vertical="center" wrapText="1"/>
    </xf>
    <xf numFmtId="0" fontId="0" fillId="0" borderId="23" xfId="0" applyBorder="1" applyAlignment="1">
      <alignment vertical="top" wrapText="1"/>
    </xf>
    <xf numFmtId="0" fontId="7" fillId="34" borderId="23" xfId="0" applyFont="1" applyFill="1" applyBorder="1" applyAlignment="1">
      <alignment vertical="top" wrapText="1"/>
    </xf>
    <xf numFmtId="178" fontId="0" fillId="0" borderId="26" xfId="0" applyNumberFormat="1" applyFont="1" applyBorder="1" applyAlignment="1">
      <alignment wrapText="1"/>
    </xf>
    <xf numFmtId="178" fontId="0" fillId="0" borderId="27" xfId="0" applyNumberFormat="1" applyBorder="1" applyAlignment="1">
      <alignment wrapText="1"/>
    </xf>
    <xf numFmtId="178" fontId="4" fillId="0" borderId="27" xfId="0" applyNumberFormat="1" applyFont="1" applyBorder="1" applyAlignment="1">
      <alignment wrapText="1"/>
    </xf>
    <xf numFmtId="178" fontId="4" fillId="0" borderId="10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4" borderId="27" xfId="0" applyNumberFormat="1" applyFill="1" applyBorder="1" applyAlignment="1">
      <alignment wrapText="1"/>
    </xf>
    <xf numFmtId="178" fontId="0" fillId="0" borderId="27" xfId="0" applyNumberFormat="1" applyBorder="1" applyAlignment="1">
      <alignment vertical="top" wrapText="1"/>
    </xf>
    <xf numFmtId="178" fontId="0" fillId="0" borderId="25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26" xfId="0" applyNumberForma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178" fontId="0" fillId="0" borderId="22" xfId="0" applyNumberFormat="1" applyFont="1" applyBorder="1" applyAlignment="1">
      <alignment/>
    </xf>
    <xf numFmtId="178" fontId="0" fillId="0" borderId="35" xfId="0" applyNumberFormat="1" applyBorder="1" applyAlignment="1">
      <alignment/>
    </xf>
    <xf numFmtId="0" fontId="0" fillId="0" borderId="59" xfId="0" applyBorder="1" applyAlignment="1">
      <alignment vertical="top"/>
    </xf>
    <xf numFmtId="0" fontId="4" fillId="0" borderId="13" xfId="0" applyFont="1" applyBorder="1" applyAlignment="1">
      <alignment/>
    </xf>
    <xf numFmtId="178" fontId="4" fillId="0" borderId="62" xfId="0" applyNumberFormat="1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22" xfId="0" applyBorder="1" applyAlignment="1">
      <alignment vertical="top"/>
    </xf>
    <xf numFmtId="0" fontId="7" fillId="0" borderId="22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63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4" fillId="0" borderId="46" xfId="0" applyFont="1" applyBorder="1" applyAlignment="1">
      <alignment/>
    </xf>
    <xf numFmtId="0" fontId="0" fillId="33" borderId="23" xfId="0" applyFont="1" applyFill="1" applyBorder="1" applyAlignment="1">
      <alignment/>
    </xf>
    <xf numFmtId="178" fontId="0" fillId="33" borderId="24" xfId="0" applyNumberFormat="1" applyFont="1" applyFill="1" applyBorder="1" applyAlignment="1">
      <alignment/>
    </xf>
    <xf numFmtId="0" fontId="0" fillId="33" borderId="25" xfId="48" applyFont="1" applyFill="1" applyBorder="1" applyAlignment="1">
      <alignment horizontal="center" vertical="center" wrapText="1"/>
      <protection/>
    </xf>
    <xf numFmtId="0" fontId="0" fillId="33" borderId="27" xfId="48" applyFont="1" applyFill="1" applyBorder="1" applyAlignment="1">
      <alignment horizontal="right" vertical="center" wrapText="1"/>
      <protection/>
    </xf>
    <xf numFmtId="178" fontId="0" fillId="33" borderId="27" xfId="48" applyNumberFormat="1" applyFont="1" applyFill="1" applyBorder="1" applyAlignment="1">
      <alignment horizontal="right" vertical="center" wrapText="1"/>
      <protection/>
    </xf>
    <xf numFmtId="178" fontId="11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4" fillId="0" borderId="27" xfId="0" applyFont="1" applyBorder="1" applyAlignment="1">
      <alignment/>
    </xf>
    <xf numFmtId="0" fontId="0" fillId="0" borderId="24" xfId="0" applyBorder="1" applyAlignment="1">
      <alignment/>
    </xf>
    <xf numFmtId="0" fontId="4" fillId="33" borderId="23" xfId="0" applyFont="1" applyFill="1" applyBorder="1" applyAlignment="1">
      <alignment/>
    </xf>
    <xf numFmtId="0" fontId="6" fillId="0" borderId="11" xfId="48" applyFont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178" fontId="0" fillId="0" borderId="28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178" fontId="0" fillId="0" borderId="6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59" xfId="0" applyNumberFormat="1" applyFont="1" applyBorder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6" fillId="0" borderId="67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0" fontId="34" fillId="0" borderId="67" xfId="47" applyFont="1" applyFill="1" applyBorder="1" applyAlignment="1">
      <alignment vertical="center" wrapText="1"/>
    </xf>
    <xf numFmtId="0" fontId="34" fillId="0" borderId="69" xfId="47" applyFont="1" applyFill="1" applyBorder="1" applyAlignment="1">
      <alignment vertical="center" wrapText="1"/>
    </xf>
    <xf numFmtId="0" fontId="34" fillId="0" borderId="69" xfId="47" applyFont="1" applyFill="1" applyBorder="1" applyAlignment="1">
      <alignment horizontal="center" vertical="center" wrapText="1"/>
    </xf>
    <xf numFmtId="0" fontId="34" fillId="0" borderId="70" xfId="47" applyFont="1" applyFill="1" applyBorder="1" applyAlignment="1">
      <alignment vertical="center" wrapText="1"/>
    </xf>
    <xf numFmtId="0" fontId="35" fillId="0" borderId="69" xfId="47" applyFont="1" applyFill="1" applyBorder="1" applyAlignment="1">
      <alignment vertical="center" wrapText="1"/>
    </xf>
    <xf numFmtId="0" fontId="35" fillId="0" borderId="69" xfId="47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67" xfId="47" applyFont="1" applyFill="1" applyBorder="1" applyAlignment="1">
      <alignment vertical="center" wrapText="1"/>
    </xf>
    <xf numFmtId="0" fontId="35" fillId="0" borderId="70" xfId="47" applyFont="1" applyFill="1" applyBorder="1" applyAlignment="1">
      <alignment vertical="center" wrapText="1"/>
    </xf>
    <xf numFmtId="0" fontId="35" fillId="0" borderId="46" xfId="47" applyFont="1" applyFill="1" applyBorder="1" applyAlignment="1">
      <alignment vertical="center" wrapText="1"/>
    </xf>
    <xf numFmtId="0" fontId="35" fillId="0" borderId="47" xfId="47" applyFont="1" applyFill="1" applyBorder="1" applyAlignment="1">
      <alignment vertical="center" wrapText="1"/>
    </xf>
    <xf numFmtId="0" fontId="35" fillId="0" borderId="47" xfId="47" applyFont="1" applyFill="1" applyBorder="1" applyAlignment="1">
      <alignment horizontal="center" vertical="center" wrapText="1"/>
    </xf>
    <xf numFmtId="0" fontId="34" fillId="0" borderId="0" xfId="47" applyFont="1" applyFill="1" applyAlignment="1">
      <alignment/>
    </xf>
    <xf numFmtId="0" fontId="0" fillId="0" borderId="0" xfId="0" applyFont="1" applyFill="1" applyAlignment="1">
      <alignment/>
    </xf>
    <xf numFmtId="0" fontId="34" fillId="0" borderId="66" xfId="47" applyFont="1" applyFill="1" applyBorder="1" applyAlignment="1">
      <alignment vertical="center" wrapText="1"/>
    </xf>
    <xf numFmtId="0" fontId="34" fillId="0" borderId="67" xfId="47" applyFont="1" applyFill="1" applyBorder="1" applyAlignment="1">
      <alignment vertical="center" wrapText="1"/>
    </xf>
    <xf numFmtId="0" fontId="34" fillId="0" borderId="66" xfId="47" applyFont="1" applyFill="1" applyBorder="1" applyAlignment="1">
      <alignment horizontal="center" vertical="center" wrapText="1"/>
    </xf>
    <xf numFmtId="0" fontId="34" fillId="0" borderId="67" xfId="47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35" fillId="0" borderId="66" xfId="47" applyFont="1" applyFill="1" applyBorder="1" applyAlignment="1">
      <alignment vertical="center" wrapText="1"/>
    </xf>
    <xf numFmtId="0" fontId="35" fillId="0" borderId="67" xfId="47" applyFont="1" applyFill="1" applyBorder="1" applyAlignment="1">
      <alignment vertical="center" wrapText="1"/>
    </xf>
    <xf numFmtId="0" fontId="35" fillId="0" borderId="66" xfId="47" applyFont="1" applyFill="1" applyBorder="1" applyAlignment="1">
      <alignment horizontal="center" vertical="center" wrapText="1"/>
    </xf>
    <xf numFmtId="0" fontId="35" fillId="0" borderId="67" xfId="47" applyFont="1" applyFill="1" applyBorder="1" applyAlignment="1">
      <alignment horizontal="center" vertical="center" wrapText="1"/>
    </xf>
    <xf numFmtId="0" fontId="0" fillId="0" borderId="71" xfId="48" applyFont="1" applyBorder="1" applyAlignment="1">
      <alignment horizontal="center" vertical="center" wrapText="1"/>
      <protection/>
    </xf>
    <xf numFmtId="0" fontId="0" fillId="0" borderId="72" xfId="48" applyFont="1" applyBorder="1" applyAlignment="1">
      <alignment horizontal="center" vertical="center" wrapText="1"/>
      <protection/>
    </xf>
    <xf numFmtId="0" fontId="0" fillId="0" borderId="73" xfId="48" applyFont="1" applyBorder="1" applyAlignment="1">
      <alignment horizontal="center" vertical="center" wrapText="1"/>
      <protection/>
    </xf>
    <xf numFmtId="0" fontId="0" fillId="0" borderId="74" xfId="48" applyFont="1" applyBorder="1" applyAlignment="1">
      <alignment horizontal="center" vertical="center" wrapText="1"/>
      <protection/>
    </xf>
    <xf numFmtId="0" fontId="0" fillId="0" borderId="75" xfId="48" applyFont="1" applyBorder="1" applyAlignment="1">
      <alignment horizontal="center" vertical="center" wrapText="1"/>
      <protection/>
    </xf>
    <xf numFmtId="0" fontId="0" fillId="0" borderId="76" xfId="48" applyFont="1" applyBorder="1" applyAlignment="1">
      <alignment horizontal="center" vertical="center" wrapText="1"/>
      <protection/>
    </xf>
    <xf numFmtId="0" fontId="0" fillId="0" borderId="77" xfId="48" applyFont="1" applyBorder="1" applyAlignment="1">
      <alignment horizontal="center" vertical="center" wrapText="1"/>
      <protection/>
    </xf>
    <xf numFmtId="0" fontId="0" fillId="0" borderId="78" xfId="48" applyFont="1" applyBorder="1" applyAlignment="1">
      <alignment horizontal="center" vertical="center" wrapText="1"/>
      <protection/>
    </xf>
    <xf numFmtId="0" fontId="0" fillId="0" borderId="79" xfId="4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0" xfId="48" applyFont="1" applyBorder="1" applyAlignment="1">
      <alignment horizontal="center" vertical="center" wrapText="1"/>
      <protection/>
    </xf>
    <xf numFmtId="0" fontId="4" fillId="0" borderId="81" xfId="48" applyFont="1" applyBorder="1" applyAlignment="1">
      <alignment horizontal="center" vertical="center" wrapText="1"/>
      <protection/>
    </xf>
    <xf numFmtId="0" fontId="4" fillId="0" borderId="82" xfId="48" applyFont="1" applyBorder="1" applyAlignment="1">
      <alignment horizontal="center" vertical="center" wrapText="1"/>
      <protection/>
    </xf>
    <xf numFmtId="0" fontId="0" fillId="0" borderId="6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6" xfId="48" applyFont="1" applyBorder="1" applyAlignment="1">
      <alignment horizontal="center" vertical="center" wrapText="1"/>
      <protection/>
    </xf>
    <xf numFmtId="0" fontId="0" fillId="0" borderId="39" xfId="48" applyFont="1" applyBorder="1" applyAlignment="1">
      <alignment horizontal="center" vertical="center" wrapText="1"/>
      <protection/>
    </xf>
    <xf numFmtId="0" fontId="0" fillId="0" borderId="67" xfId="48" applyFont="1" applyBorder="1" applyAlignment="1">
      <alignment horizontal="center" vertical="center" wrapText="1"/>
      <protection/>
    </xf>
    <xf numFmtId="0" fontId="4" fillId="0" borderId="83" xfId="48" applyFont="1" applyBorder="1" applyAlignment="1">
      <alignment horizontal="center" vertical="center" wrapText="1"/>
      <protection/>
    </xf>
    <xf numFmtId="0" fontId="4" fillId="0" borderId="84" xfId="48" applyFont="1" applyBorder="1" applyAlignment="1">
      <alignment horizontal="center" vertical="center" wrapText="1"/>
      <protection/>
    </xf>
    <xf numFmtId="0" fontId="4" fillId="0" borderId="85" xfId="48" applyFont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0" fillId="0" borderId="86" xfId="0" applyBorder="1" applyAlignment="1">
      <alignment/>
    </xf>
    <xf numFmtId="0" fontId="0" fillId="0" borderId="87" xfId="48" applyFont="1" applyBorder="1" applyAlignment="1">
      <alignment horizontal="center" vertical="center" wrapText="1"/>
      <protection/>
    </xf>
    <xf numFmtId="0" fontId="0" fillId="0" borderId="88" xfId="48" applyFont="1" applyBorder="1" applyAlignment="1">
      <alignment horizontal="center" vertical="center" wrapText="1"/>
      <protection/>
    </xf>
    <xf numFmtId="0" fontId="0" fillId="0" borderId="89" xfId="48" applyFont="1" applyBorder="1" applyAlignment="1">
      <alignment horizontal="center" vertical="center" wrapText="1"/>
      <protection/>
    </xf>
    <xf numFmtId="0" fontId="4" fillId="0" borderId="90" xfId="48" applyFont="1" applyBorder="1" applyAlignment="1">
      <alignment horizontal="center" vertical="center" wrapText="1"/>
      <protection/>
    </xf>
    <xf numFmtId="0" fontId="4" fillId="0" borderId="75" xfId="48" applyFont="1" applyBorder="1" applyAlignment="1">
      <alignment horizontal="center" vertical="center" wrapText="1"/>
      <protection/>
    </xf>
    <xf numFmtId="0" fontId="4" fillId="0" borderId="91" xfId="48" applyFont="1" applyBorder="1" applyAlignment="1">
      <alignment horizontal="center" vertical="center" wrapText="1"/>
      <protection/>
    </xf>
    <xf numFmtId="0" fontId="0" fillId="0" borderId="92" xfId="48" applyFont="1" applyBorder="1" applyAlignment="1">
      <alignment horizontal="center" vertical="center" wrapText="1"/>
      <protection/>
    </xf>
    <xf numFmtId="0" fontId="0" fillId="0" borderId="93" xfId="48" applyFont="1" applyBorder="1" applyAlignment="1">
      <alignment horizontal="center" vertical="center" wrapText="1"/>
      <protection/>
    </xf>
    <xf numFmtId="0" fontId="0" fillId="0" borderId="94" xfId="48" applyFont="1" applyBorder="1" applyAlignment="1">
      <alignment horizontal="center" vertical="center" wrapText="1"/>
      <protection/>
    </xf>
    <xf numFmtId="0" fontId="0" fillId="0" borderId="95" xfId="48" applyFont="1" applyBorder="1" applyAlignment="1">
      <alignment horizontal="center" vertical="center" wrapText="1"/>
      <protection/>
    </xf>
    <xf numFmtId="0" fontId="4" fillId="0" borderId="96" xfId="48" applyFont="1" applyBorder="1" applyAlignment="1">
      <alignment horizontal="center" vertical="center" wrapText="1"/>
      <protection/>
    </xf>
    <xf numFmtId="0" fontId="4" fillId="0" borderId="97" xfId="48" applyFont="1" applyBorder="1" applyAlignment="1">
      <alignment horizontal="center" vertical="center" wrapText="1"/>
      <protection/>
    </xf>
    <xf numFmtId="0" fontId="4" fillId="0" borderId="98" xfId="48" applyFont="1" applyBorder="1" applyAlignment="1">
      <alignment horizontal="center" vertical="center" wrapText="1"/>
      <protection/>
    </xf>
    <xf numFmtId="0" fontId="4" fillId="0" borderId="99" xfId="48" applyFont="1" applyBorder="1" applyAlignment="1">
      <alignment horizontal="center" vertical="center" wrapText="1"/>
      <protection/>
    </xf>
    <xf numFmtId="0" fontId="0" fillId="0" borderId="100" xfId="48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55.140625" style="0" customWidth="1"/>
    <col min="4" max="4" width="21.28125" style="0" customWidth="1"/>
  </cols>
  <sheetData>
    <row r="3" ht="15.75">
      <c r="A3" s="258" t="s">
        <v>356</v>
      </c>
    </row>
    <row r="4" spans="1:9" ht="15.75">
      <c r="A4" s="285" t="s">
        <v>357</v>
      </c>
      <c r="B4" s="286"/>
      <c r="C4" s="286"/>
      <c r="D4" s="286"/>
      <c r="E4" s="286"/>
      <c r="F4" s="286"/>
      <c r="G4" s="286"/>
      <c r="H4" s="286"/>
      <c r="I4" s="286"/>
    </row>
    <row r="5" spans="2:6" ht="12.75">
      <c r="B5" s="287" t="s">
        <v>358</v>
      </c>
      <c r="C5" s="286"/>
      <c r="D5" s="286"/>
      <c r="E5" s="286"/>
      <c r="F5" s="286"/>
    </row>
    <row r="6" ht="15.75">
      <c r="A6" s="259"/>
    </row>
    <row r="7" ht="15.75">
      <c r="A7" s="259" t="s">
        <v>230</v>
      </c>
    </row>
    <row r="8" ht="15.75">
      <c r="C8" s="260" t="s">
        <v>231</v>
      </c>
    </row>
    <row r="9" ht="15.75">
      <c r="A9" s="259"/>
    </row>
    <row r="10" spans="4:7" ht="16.5" thickBot="1">
      <c r="D10" s="6" t="s">
        <v>388</v>
      </c>
      <c r="G10" s="259"/>
    </row>
    <row r="11" spans="1:4" ht="31.5">
      <c r="A11" s="261" t="s">
        <v>232</v>
      </c>
      <c r="B11" s="263" t="s">
        <v>234</v>
      </c>
      <c r="C11" s="288" t="s">
        <v>236</v>
      </c>
      <c r="D11" s="288" t="s">
        <v>237</v>
      </c>
    </row>
    <row r="12" spans="1:4" ht="32.25" thickBot="1">
      <c r="A12" s="262" t="s">
        <v>233</v>
      </c>
      <c r="B12" s="264" t="s">
        <v>235</v>
      </c>
      <c r="C12" s="289"/>
      <c r="D12" s="289"/>
    </row>
    <row r="13" spans="1:4" ht="13.5" thickBot="1">
      <c r="A13" s="265">
        <v>1</v>
      </c>
      <c r="B13" s="266">
        <v>2</v>
      </c>
      <c r="C13" s="266">
        <v>3</v>
      </c>
      <c r="D13" s="266">
        <v>4</v>
      </c>
    </row>
    <row r="14" spans="1:4" ht="17.25" customHeight="1" thickBot="1">
      <c r="A14" s="274" t="s">
        <v>238</v>
      </c>
      <c r="B14" s="271" t="s">
        <v>239</v>
      </c>
      <c r="C14" s="271" t="s">
        <v>240</v>
      </c>
      <c r="D14" s="272">
        <v>13992.5</v>
      </c>
    </row>
    <row r="15" spans="1:4" ht="16.5" customHeight="1" thickBot="1">
      <c r="A15" s="267" t="s">
        <v>241</v>
      </c>
      <c r="B15" s="268" t="s">
        <v>242</v>
      </c>
      <c r="C15" s="268" t="s">
        <v>243</v>
      </c>
      <c r="D15" s="269">
        <v>13089.3</v>
      </c>
    </row>
    <row r="16" spans="1:4" ht="17.25" customHeight="1" thickBot="1">
      <c r="A16" s="267" t="s">
        <v>244</v>
      </c>
      <c r="B16" s="268" t="s">
        <v>245</v>
      </c>
      <c r="C16" s="268" t="s">
        <v>246</v>
      </c>
      <c r="D16" s="269">
        <v>13089.3</v>
      </c>
    </row>
    <row r="17" spans="1:4" ht="18" customHeight="1" thickBot="1">
      <c r="A17" s="274" t="s">
        <v>247</v>
      </c>
      <c r="B17" s="271" t="s">
        <v>248</v>
      </c>
      <c r="C17" s="271" t="s">
        <v>249</v>
      </c>
      <c r="D17" s="272">
        <v>810.9</v>
      </c>
    </row>
    <row r="18" spans="1:4" ht="16.5" customHeight="1" thickBot="1">
      <c r="A18" s="267" t="s">
        <v>250</v>
      </c>
      <c r="B18" s="268" t="s">
        <v>251</v>
      </c>
      <c r="C18" s="268" t="s">
        <v>252</v>
      </c>
      <c r="D18" s="269">
        <v>486.3</v>
      </c>
    </row>
    <row r="19" spans="1:4" ht="18" customHeight="1" thickBot="1">
      <c r="A19" s="267" t="s">
        <v>253</v>
      </c>
      <c r="B19" s="268" t="s">
        <v>254</v>
      </c>
      <c r="C19" s="268" t="s">
        <v>255</v>
      </c>
      <c r="D19" s="269">
        <v>16</v>
      </c>
    </row>
    <row r="20" spans="1:4" ht="15.75" customHeight="1" thickBot="1">
      <c r="A20" s="267" t="s">
        <v>256</v>
      </c>
      <c r="B20" s="268" t="s">
        <v>257</v>
      </c>
      <c r="C20" s="268" t="s">
        <v>258</v>
      </c>
      <c r="D20" s="269">
        <v>308.6</v>
      </c>
    </row>
    <row r="21" spans="1:4" ht="17.25" customHeight="1" thickBot="1">
      <c r="A21" s="274" t="s">
        <v>259</v>
      </c>
      <c r="B21" s="271" t="s">
        <v>260</v>
      </c>
      <c r="C21" s="271" t="s">
        <v>261</v>
      </c>
      <c r="D21" s="272">
        <v>92.3</v>
      </c>
    </row>
    <row r="22" spans="1:4" ht="18.75" customHeight="1" thickBot="1">
      <c r="A22" s="267" t="s">
        <v>262</v>
      </c>
      <c r="B22" s="268" t="s">
        <v>263</v>
      </c>
      <c r="C22" s="268" t="s">
        <v>264</v>
      </c>
      <c r="D22" s="269">
        <v>50.5</v>
      </c>
    </row>
    <row r="23" spans="1:4" ht="15" customHeight="1" thickBot="1">
      <c r="A23" s="267" t="s">
        <v>265</v>
      </c>
      <c r="B23" s="268" t="s">
        <v>266</v>
      </c>
      <c r="C23" s="268" t="s">
        <v>267</v>
      </c>
      <c r="D23" s="269">
        <v>41.8</v>
      </c>
    </row>
    <row r="24" spans="1:4" ht="15.75" customHeight="1" thickBot="1">
      <c r="A24" s="267" t="s">
        <v>268</v>
      </c>
      <c r="B24" s="268" t="s">
        <v>269</v>
      </c>
      <c r="C24" s="268" t="s">
        <v>270</v>
      </c>
      <c r="D24" s="269">
        <v>37.9</v>
      </c>
    </row>
    <row r="25" spans="1:4" ht="18" customHeight="1" thickBot="1">
      <c r="A25" s="267" t="s">
        <v>271</v>
      </c>
      <c r="B25" s="268" t="s">
        <v>272</v>
      </c>
      <c r="C25" s="268" t="s">
        <v>273</v>
      </c>
      <c r="D25" s="269">
        <v>3.9</v>
      </c>
    </row>
    <row r="26" spans="1:4" ht="19.5" customHeight="1" thickBot="1">
      <c r="A26" s="274" t="s">
        <v>274</v>
      </c>
      <c r="B26" s="271" t="s">
        <v>275</v>
      </c>
      <c r="C26" s="271" t="s">
        <v>276</v>
      </c>
      <c r="D26" s="272">
        <v>14092.3</v>
      </c>
    </row>
    <row r="27" spans="1:4" ht="18" customHeight="1" thickBot="1">
      <c r="A27" s="267" t="s">
        <v>277</v>
      </c>
      <c r="B27" s="268" t="s">
        <v>278</v>
      </c>
      <c r="C27" s="268" t="s">
        <v>279</v>
      </c>
      <c r="D27" s="269">
        <v>685.7</v>
      </c>
    </row>
    <row r="28" spans="1:4" ht="15" customHeight="1" thickBot="1">
      <c r="A28" s="274" t="s">
        <v>280</v>
      </c>
      <c r="B28" s="271" t="s">
        <v>281</v>
      </c>
      <c r="C28" s="271" t="s">
        <v>282</v>
      </c>
      <c r="D28" s="272">
        <v>13406.6</v>
      </c>
    </row>
    <row r="29" spans="1:4" ht="20.25" customHeight="1" thickBot="1">
      <c r="A29" s="267" t="s">
        <v>283</v>
      </c>
      <c r="B29" s="268" t="s">
        <v>284</v>
      </c>
      <c r="C29" s="268" t="s">
        <v>285</v>
      </c>
      <c r="D29" s="269">
        <v>8824.9</v>
      </c>
    </row>
    <row r="30" spans="1:4" ht="17.25" customHeight="1" thickBot="1">
      <c r="A30" s="267" t="s">
        <v>286</v>
      </c>
      <c r="B30" s="268"/>
      <c r="C30" s="268" t="s">
        <v>287</v>
      </c>
      <c r="D30" s="269">
        <v>2430.6</v>
      </c>
    </row>
    <row r="31" spans="1:4" ht="18" customHeight="1" thickBot="1">
      <c r="A31" s="267" t="s">
        <v>288</v>
      </c>
      <c r="B31" s="268"/>
      <c r="C31" s="268" t="s">
        <v>289</v>
      </c>
      <c r="D31" s="269">
        <v>6037.3</v>
      </c>
    </row>
    <row r="32" spans="1:4" ht="19.5" customHeight="1" thickBot="1">
      <c r="A32" s="267" t="s">
        <v>290</v>
      </c>
      <c r="B32" s="268"/>
      <c r="C32" s="268" t="s">
        <v>291</v>
      </c>
      <c r="D32" s="269">
        <v>357</v>
      </c>
    </row>
    <row r="33" spans="1:4" ht="15.75" thickBot="1">
      <c r="A33" s="267" t="s">
        <v>292</v>
      </c>
      <c r="B33" s="268" t="s">
        <v>293</v>
      </c>
      <c r="C33" s="268" t="s">
        <v>294</v>
      </c>
      <c r="D33" s="269">
        <v>654</v>
      </c>
    </row>
    <row r="34" spans="1:4" ht="15.75" thickBot="1">
      <c r="A34" s="267" t="s">
        <v>295</v>
      </c>
      <c r="B34" s="268" t="s">
        <v>296</v>
      </c>
      <c r="C34" s="268" t="s">
        <v>297</v>
      </c>
      <c r="D34" s="269">
        <v>168.1</v>
      </c>
    </row>
    <row r="35" spans="1:4" ht="15.75" thickBot="1">
      <c r="A35" s="267" t="s">
        <v>298</v>
      </c>
      <c r="B35" s="268" t="s">
        <v>299</v>
      </c>
      <c r="C35" s="268" t="s">
        <v>300</v>
      </c>
      <c r="D35" s="269">
        <v>2134.9</v>
      </c>
    </row>
    <row r="36" spans="1:4" ht="15.75" thickBot="1">
      <c r="A36" s="267" t="s">
        <v>301</v>
      </c>
      <c r="B36" s="268" t="s">
        <v>302</v>
      </c>
      <c r="C36" s="268" t="s">
        <v>303</v>
      </c>
      <c r="D36" s="269">
        <v>1624.7</v>
      </c>
    </row>
    <row r="37" spans="1:4" ht="15">
      <c r="A37" s="290" t="s">
        <v>359</v>
      </c>
      <c r="B37" s="275"/>
      <c r="C37" s="275"/>
      <c r="D37" s="292">
        <v>1635.5</v>
      </c>
    </row>
    <row r="38" spans="1:4" ht="15.75" thickBot="1">
      <c r="A38" s="291"/>
      <c r="B38" s="271" t="s">
        <v>304</v>
      </c>
      <c r="C38" s="271" t="s">
        <v>305</v>
      </c>
      <c r="D38" s="293"/>
    </row>
    <row r="39" spans="1:4" ht="15.75" thickBot="1">
      <c r="A39" s="274" t="s">
        <v>306</v>
      </c>
      <c r="B39" s="271" t="s">
        <v>307</v>
      </c>
      <c r="C39" s="271" t="s">
        <v>308</v>
      </c>
      <c r="D39" s="272">
        <v>264.3</v>
      </c>
    </row>
    <row r="40" spans="1:4" ht="15.75" thickBot="1">
      <c r="A40" s="267" t="s">
        <v>309</v>
      </c>
      <c r="B40" s="268"/>
      <c r="C40" s="268" t="s">
        <v>310</v>
      </c>
      <c r="D40" s="269">
        <v>1.5</v>
      </c>
    </row>
    <row r="41" spans="1:4" ht="15.75" thickBot="1">
      <c r="A41" s="267" t="s">
        <v>311</v>
      </c>
      <c r="B41" s="268" t="s">
        <v>312</v>
      </c>
      <c r="C41" s="268" t="s">
        <v>313</v>
      </c>
      <c r="D41" s="269">
        <v>50.8</v>
      </c>
    </row>
    <row r="42" spans="1:4" ht="15.75" thickBot="1">
      <c r="A42" s="274" t="s">
        <v>314</v>
      </c>
      <c r="B42" s="271" t="s">
        <v>315</v>
      </c>
      <c r="C42" s="271" t="s">
        <v>316</v>
      </c>
      <c r="D42" s="272">
        <v>212</v>
      </c>
    </row>
    <row r="43" spans="1:4" ht="30.75" thickBot="1">
      <c r="A43" s="267" t="s">
        <v>317</v>
      </c>
      <c r="B43" s="268" t="s">
        <v>318</v>
      </c>
      <c r="C43" s="268" t="s">
        <v>319</v>
      </c>
      <c r="D43" s="269">
        <v>131.2</v>
      </c>
    </row>
    <row r="44" spans="1:4" ht="15">
      <c r="A44" s="281" t="s">
        <v>320</v>
      </c>
      <c r="B44" s="270" t="s">
        <v>321</v>
      </c>
      <c r="C44" s="270" t="s">
        <v>323</v>
      </c>
      <c r="D44" s="283">
        <v>80.8</v>
      </c>
    </row>
    <row r="45" spans="1:4" ht="15.75" thickBot="1">
      <c r="A45" s="282"/>
      <c r="B45" s="270" t="s">
        <v>322</v>
      </c>
      <c r="C45" s="270" t="s">
        <v>324</v>
      </c>
      <c r="D45" s="284"/>
    </row>
    <row r="46" spans="1:4" ht="15.75" thickBot="1">
      <c r="A46" s="276" t="s">
        <v>325</v>
      </c>
      <c r="B46" s="277" t="s">
        <v>326</v>
      </c>
      <c r="C46" s="277" t="s">
        <v>327</v>
      </c>
      <c r="D46" s="278">
        <v>1061</v>
      </c>
    </row>
    <row r="47" spans="1:4" ht="15.75" thickBot="1">
      <c r="A47" s="267" t="s">
        <v>328</v>
      </c>
      <c r="B47" s="268" t="s">
        <v>329</v>
      </c>
      <c r="C47" s="268" t="s">
        <v>330</v>
      </c>
      <c r="D47" s="269">
        <v>73.1</v>
      </c>
    </row>
    <row r="48" spans="1:4" ht="15.75" thickBot="1">
      <c r="A48" s="267" t="s">
        <v>331</v>
      </c>
      <c r="B48" s="268" t="s">
        <v>332</v>
      </c>
      <c r="C48" s="268" t="s">
        <v>333</v>
      </c>
      <c r="D48" s="269">
        <v>662.4</v>
      </c>
    </row>
    <row r="49" spans="1:4" ht="30.75" thickBot="1">
      <c r="A49" s="267" t="s">
        <v>334</v>
      </c>
      <c r="B49" s="268" t="s">
        <v>335</v>
      </c>
      <c r="C49" s="268" t="s">
        <v>336</v>
      </c>
      <c r="D49" s="269">
        <v>325.5</v>
      </c>
    </row>
    <row r="50" spans="1:4" ht="30.75" thickBot="1">
      <c r="A50" s="274" t="s">
        <v>337</v>
      </c>
      <c r="B50" s="271" t="s">
        <v>338</v>
      </c>
      <c r="C50" s="271" t="s">
        <v>339</v>
      </c>
      <c r="D50" s="272">
        <v>23.5</v>
      </c>
    </row>
    <row r="51" spans="1:5" ht="15.75" thickBot="1">
      <c r="A51" s="274" t="s">
        <v>340</v>
      </c>
      <c r="B51" s="271" t="s">
        <v>341</v>
      </c>
      <c r="C51" s="271" t="s">
        <v>342</v>
      </c>
      <c r="D51" s="272">
        <v>286.7</v>
      </c>
      <c r="E51" s="5"/>
    </row>
    <row r="52" spans="1:4" ht="15.75" thickBot="1">
      <c r="A52" s="274" t="s">
        <v>343</v>
      </c>
      <c r="B52" s="271" t="s">
        <v>344</v>
      </c>
      <c r="C52" s="271" t="s">
        <v>345</v>
      </c>
      <c r="D52" s="272">
        <v>15.9</v>
      </c>
    </row>
    <row r="53" spans="1:4" ht="15.75" thickBot="1">
      <c r="A53" s="274" t="s">
        <v>346</v>
      </c>
      <c r="B53" s="271"/>
      <c r="C53" s="271" t="s">
        <v>347</v>
      </c>
      <c r="D53" s="272">
        <v>29736.2</v>
      </c>
    </row>
    <row r="54" spans="1:4" ht="15.75" thickBot="1">
      <c r="A54" s="267" t="s">
        <v>348</v>
      </c>
      <c r="B54" s="268"/>
      <c r="C54" s="268" t="s">
        <v>349</v>
      </c>
      <c r="D54" s="269"/>
    </row>
    <row r="55" spans="1:4" ht="15.75" thickBot="1">
      <c r="A55" s="267" t="s">
        <v>350</v>
      </c>
      <c r="B55" s="268"/>
      <c r="C55" s="268" t="s">
        <v>351</v>
      </c>
      <c r="D55" s="269">
        <v>663.3</v>
      </c>
    </row>
    <row r="56" spans="1:6" ht="30.75" thickBot="1">
      <c r="A56" s="267" t="s">
        <v>352</v>
      </c>
      <c r="B56" s="268"/>
      <c r="C56" s="268" t="s">
        <v>353</v>
      </c>
      <c r="D56" s="269">
        <v>414.7</v>
      </c>
      <c r="F56" s="273"/>
    </row>
    <row r="57" spans="1:4" ht="15.75" thickBot="1">
      <c r="A57" s="274" t="s">
        <v>354</v>
      </c>
      <c r="B57" s="271"/>
      <c r="C57" s="271" t="s">
        <v>355</v>
      </c>
      <c r="D57" s="272">
        <v>30399.5</v>
      </c>
    </row>
    <row r="58" spans="1:4" ht="15">
      <c r="A58" s="279"/>
      <c r="B58" s="279"/>
      <c r="C58" s="279"/>
      <c r="D58" s="279"/>
    </row>
    <row r="59" spans="1:4" ht="15">
      <c r="A59" s="279"/>
      <c r="B59" s="279"/>
      <c r="C59" s="279"/>
      <c r="D59" s="279"/>
    </row>
    <row r="60" spans="1:4" ht="15">
      <c r="A60" s="279"/>
      <c r="B60" s="279"/>
      <c r="C60" s="279"/>
      <c r="D60" s="279"/>
    </row>
    <row r="61" spans="1:4" ht="15">
      <c r="A61" s="279"/>
      <c r="B61" s="279"/>
      <c r="C61" s="279"/>
      <c r="D61" s="279"/>
    </row>
    <row r="62" spans="1:4" ht="15">
      <c r="A62" s="279"/>
      <c r="B62" s="279"/>
      <c r="C62" s="279"/>
      <c r="D62" s="279"/>
    </row>
    <row r="63" spans="1:4" ht="12.75">
      <c r="A63" s="280"/>
      <c r="B63" s="280"/>
      <c r="C63" s="280"/>
      <c r="D63" s="280"/>
    </row>
    <row r="64" spans="1:4" ht="12.75">
      <c r="A64" s="280"/>
      <c r="B64" s="280"/>
      <c r="C64" s="280"/>
      <c r="D64" s="280"/>
    </row>
  </sheetData>
  <sheetProtection/>
  <mergeCells count="8">
    <mergeCell ref="A44:A45"/>
    <mergeCell ref="D44:D45"/>
    <mergeCell ref="A4:I4"/>
    <mergeCell ref="B5:F5"/>
    <mergeCell ref="C11:C12"/>
    <mergeCell ref="D11:D12"/>
    <mergeCell ref="A37:A38"/>
    <mergeCell ref="D37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152"/>
  <sheetViews>
    <sheetView zoomScalePageLayoutView="0" workbookViewId="0" topLeftCell="C4">
      <pane xSplit="2" ySplit="7" topLeftCell="E123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D132" sqref="D132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2.57421875" style="0" customWidth="1"/>
    <col min="5" max="5" width="9.8515625" style="0" customWidth="1"/>
    <col min="6" max="6" width="9.7109375" style="0" customWidth="1"/>
    <col min="7" max="7" width="9.28125" style="0" customWidth="1"/>
    <col min="8" max="8" width="8.421875" style="0" customWidth="1"/>
    <col min="9" max="9" width="9.57421875" style="0" customWidth="1"/>
    <col min="10" max="10" width="9.421875" style="0" customWidth="1"/>
    <col min="11" max="11" width="9.7109375" style="0" customWidth="1"/>
    <col min="12" max="12" width="7.421875" style="0" customWidth="1"/>
    <col min="13" max="13" width="8.8515625" style="0" customWidth="1"/>
    <col min="14" max="14" width="8.71093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7109375" style="0" customWidth="1"/>
    <col min="21" max="21" width="8.57421875" style="0" customWidth="1"/>
    <col min="22" max="22" width="8.421875" style="0" customWidth="1"/>
    <col min="23" max="23" width="7.421875" style="0" customWidth="1"/>
    <col min="24" max="24" width="6.57421875" style="0" customWidth="1"/>
    <col min="25" max="25" width="7.7109375" style="0" customWidth="1"/>
    <col min="26" max="26" width="7.57421875" style="0" customWidth="1"/>
    <col min="27" max="27" width="6.7109375" style="0" customWidth="1"/>
    <col min="28" max="28" width="7.57421875" style="0" customWidth="1"/>
  </cols>
  <sheetData>
    <row r="1" ht="15.75" hidden="1">
      <c r="H1" s="2"/>
    </row>
    <row r="2" spans="8:12" ht="15.75" hidden="1">
      <c r="H2" s="303"/>
      <c r="I2" s="304"/>
      <c r="J2" s="304"/>
      <c r="K2" s="304"/>
      <c r="L2" s="304"/>
    </row>
    <row r="3" ht="15.75" hidden="1">
      <c r="H3" s="1"/>
    </row>
    <row r="4" spans="18:22" ht="12.75">
      <c r="R4" s="9" t="s">
        <v>22</v>
      </c>
      <c r="S4" s="9"/>
      <c r="T4" s="9"/>
      <c r="U4" s="9"/>
      <c r="V4" s="9"/>
    </row>
    <row r="5" spans="3:24" ht="12.75">
      <c r="C5" s="10" t="s">
        <v>33</v>
      </c>
      <c r="D5" s="305" t="s">
        <v>227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8" t="s">
        <v>226</v>
      </c>
      <c r="S5" s="3"/>
      <c r="T5" s="3"/>
      <c r="U5" s="3"/>
      <c r="V5" s="3"/>
      <c r="W5" s="3"/>
      <c r="X5" s="3"/>
    </row>
    <row r="6" spans="5:22" ht="12.75">
      <c r="E6" s="307" t="s">
        <v>229</v>
      </c>
      <c r="F6" s="307"/>
      <c r="G6" s="307"/>
      <c r="H6" s="307"/>
      <c r="I6" s="307"/>
      <c r="J6" s="307"/>
      <c r="K6" s="307"/>
      <c r="R6" s="9" t="s">
        <v>360</v>
      </c>
      <c r="S6" s="9"/>
      <c r="T6" s="9"/>
      <c r="U6" s="9"/>
      <c r="V6" s="9"/>
    </row>
    <row r="7" ht="13.5" thickBot="1">
      <c r="U7" t="s">
        <v>34</v>
      </c>
    </row>
    <row r="8" spans="3:28" ht="12.75">
      <c r="C8" s="311" t="s">
        <v>0</v>
      </c>
      <c r="D8" s="314" t="s">
        <v>35</v>
      </c>
      <c r="E8" s="317" t="s">
        <v>36</v>
      </c>
      <c r="F8" s="294" t="s">
        <v>37</v>
      </c>
      <c r="G8" s="295"/>
      <c r="H8" s="295"/>
      <c r="I8" s="317" t="s">
        <v>38</v>
      </c>
      <c r="J8" s="294" t="s">
        <v>37</v>
      </c>
      <c r="K8" s="295"/>
      <c r="L8" s="296"/>
      <c r="M8" s="308" t="s">
        <v>39</v>
      </c>
      <c r="N8" s="294" t="s">
        <v>37</v>
      </c>
      <c r="O8" s="295"/>
      <c r="P8" s="295"/>
      <c r="Q8" s="317" t="s">
        <v>40</v>
      </c>
      <c r="R8" s="294" t="s">
        <v>37</v>
      </c>
      <c r="S8" s="295"/>
      <c r="T8" s="296"/>
      <c r="U8" s="317" t="s">
        <v>41</v>
      </c>
      <c r="V8" s="294" t="s">
        <v>37</v>
      </c>
      <c r="W8" s="295"/>
      <c r="X8" s="295"/>
      <c r="Y8" s="317" t="s">
        <v>221</v>
      </c>
      <c r="Z8" s="294" t="s">
        <v>37</v>
      </c>
      <c r="AA8" s="295"/>
      <c r="AB8" s="296"/>
    </row>
    <row r="9" spans="3:28" ht="12.75" customHeight="1">
      <c r="C9" s="312"/>
      <c r="D9" s="315"/>
      <c r="E9" s="318"/>
      <c r="F9" s="297" t="s">
        <v>42</v>
      </c>
      <c r="G9" s="298"/>
      <c r="H9" s="299" t="s">
        <v>43</v>
      </c>
      <c r="I9" s="318"/>
      <c r="J9" s="297" t="s">
        <v>42</v>
      </c>
      <c r="K9" s="298"/>
      <c r="L9" s="301" t="s">
        <v>43</v>
      </c>
      <c r="M9" s="309"/>
      <c r="N9" s="297" t="s">
        <v>42</v>
      </c>
      <c r="O9" s="298"/>
      <c r="P9" s="299" t="s">
        <v>43</v>
      </c>
      <c r="Q9" s="318"/>
      <c r="R9" s="297" t="s">
        <v>42</v>
      </c>
      <c r="S9" s="298"/>
      <c r="T9" s="301" t="s">
        <v>43</v>
      </c>
      <c r="U9" s="318"/>
      <c r="V9" s="297" t="s">
        <v>42</v>
      </c>
      <c r="W9" s="298"/>
      <c r="X9" s="299" t="s">
        <v>43</v>
      </c>
      <c r="Y9" s="318"/>
      <c r="Z9" s="297" t="s">
        <v>42</v>
      </c>
      <c r="AA9" s="298"/>
      <c r="AB9" s="301" t="s">
        <v>43</v>
      </c>
    </row>
    <row r="10" spans="3:28" ht="51.75" thickBot="1">
      <c r="C10" s="313"/>
      <c r="D10" s="316"/>
      <c r="E10" s="319"/>
      <c r="F10" s="11" t="s">
        <v>36</v>
      </c>
      <c r="G10" s="11" t="s">
        <v>44</v>
      </c>
      <c r="H10" s="300"/>
      <c r="I10" s="319"/>
      <c r="J10" s="11" t="s">
        <v>36</v>
      </c>
      <c r="K10" s="11" t="s">
        <v>44</v>
      </c>
      <c r="L10" s="302"/>
      <c r="M10" s="310"/>
      <c r="N10" s="11" t="s">
        <v>36</v>
      </c>
      <c r="O10" s="11" t="s">
        <v>44</v>
      </c>
      <c r="P10" s="300"/>
      <c r="Q10" s="319"/>
      <c r="R10" s="11" t="s">
        <v>36</v>
      </c>
      <c r="S10" s="11" t="s">
        <v>44</v>
      </c>
      <c r="T10" s="302"/>
      <c r="U10" s="319"/>
      <c r="V10" s="11" t="s">
        <v>36</v>
      </c>
      <c r="W10" s="11" t="s">
        <v>44</v>
      </c>
      <c r="X10" s="300"/>
      <c r="Y10" s="319"/>
      <c r="Z10" s="11" t="s">
        <v>36</v>
      </c>
      <c r="AA10" s="239" t="s">
        <v>44</v>
      </c>
      <c r="AB10" s="302"/>
    </row>
    <row r="11" spans="3:28" ht="12.75">
      <c r="C11" s="12">
        <v>1</v>
      </c>
      <c r="D11" s="13" t="s">
        <v>45</v>
      </c>
      <c r="E11" s="14">
        <f aca="true" t="shared" si="0" ref="E11:G13">I11+M11+Q11+U11</f>
        <v>114.405</v>
      </c>
      <c r="F11" s="14">
        <f t="shared" si="0"/>
        <v>114.405</v>
      </c>
      <c r="G11" s="14">
        <f t="shared" si="0"/>
        <v>61.854</v>
      </c>
      <c r="H11" s="15"/>
      <c r="I11" s="16">
        <f>I12+I13</f>
        <v>114.405</v>
      </c>
      <c r="J11" s="17">
        <f>J12+J13</f>
        <v>114.405</v>
      </c>
      <c r="K11" s="17">
        <f>K12+K13</f>
        <v>61.854</v>
      </c>
      <c r="L11" s="18"/>
      <c r="M11" s="19"/>
      <c r="N11" s="20"/>
      <c r="O11" s="20"/>
      <c r="P11" s="15"/>
      <c r="Q11" s="21"/>
      <c r="R11" s="22"/>
      <c r="S11" s="22"/>
      <c r="T11" s="23"/>
      <c r="U11" s="24"/>
      <c r="V11" s="20"/>
      <c r="W11" s="20"/>
      <c r="X11" s="15"/>
      <c r="Y11" s="229"/>
      <c r="Z11" s="228"/>
      <c r="AA11" s="228"/>
      <c r="AB11" s="230"/>
    </row>
    <row r="12" spans="3:28" ht="12.75">
      <c r="C12" s="25">
        <v>2</v>
      </c>
      <c r="D12" s="26" t="s">
        <v>46</v>
      </c>
      <c r="E12" s="27">
        <f t="shared" si="0"/>
        <v>75.872</v>
      </c>
      <c r="F12" s="27">
        <f t="shared" si="0"/>
        <v>75.872</v>
      </c>
      <c r="G12" s="27">
        <f t="shared" si="0"/>
        <v>58</v>
      </c>
      <c r="H12" s="28"/>
      <c r="I12" s="29">
        <f>J12+L12</f>
        <v>75.872</v>
      </c>
      <c r="J12" s="30">
        <v>75.872</v>
      </c>
      <c r="K12" s="30">
        <v>58</v>
      </c>
      <c r="L12" s="31"/>
      <c r="M12" s="32"/>
      <c r="N12" s="33"/>
      <c r="O12" s="33"/>
      <c r="P12" s="28"/>
      <c r="Q12" s="34"/>
      <c r="R12" s="33"/>
      <c r="S12" s="33"/>
      <c r="T12" s="31"/>
      <c r="U12" s="34"/>
      <c r="V12" s="33"/>
      <c r="W12" s="33"/>
      <c r="X12" s="28"/>
      <c r="Y12" s="231"/>
      <c r="Z12" s="227"/>
      <c r="AA12" s="227"/>
      <c r="AB12" s="232"/>
    </row>
    <row r="13" spans="3:28" ht="12.75">
      <c r="C13" s="25">
        <v>3</v>
      </c>
      <c r="D13" s="221" t="s">
        <v>47</v>
      </c>
      <c r="E13" s="222">
        <f t="shared" si="0"/>
        <v>38.533</v>
      </c>
      <c r="F13" s="222">
        <f t="shared" si="0"/>
        <v>38.533</v>
      </c>
      <c r="G13" s="184">
        <f t="shared" si="0"/>
        <v>3.854</v>
      </c>
      <c r="H13" s="223"/>
      <c r="I13" s="183">
        <f>J13+L13</f>
        <v>38.533</v>
      </c>
      <c r="J13" s="224">
        <v>38.533</v>
      </c>
      <c r="K13" s="225">
        <v>3.854</v>
      </c>
      <c r="L13" s="31"/>
      <c r="M13" s="32"/>
      <c r="N13" s="33"/>
      <c r="O13" s="33"/>
      <c r="P13" s="28"/>
      <c r="Q13" s="34"/>
      <c r="R13" s="33"/>
      <c r="S13" s="33"/>
      <c r="T13" s="31"/>
      <c r="U13" s="34"/>
      <c r="V13" s="33"/>
      <c r="W13" s="33"/>
      <c r="X13" s="28"/>
      <c r="Y13" s="231"/>
      <c r="Z13" s="227"/>
      <c r="AA13" s="227"/>
      <c r="AB13" s="232"/>
    </row>
    <row r="14" spans="3:28" ht="12.75">
      <c r="C14" s="38">
        <v>4</v>
      </c>
      <c r="D14" s="39" t="s">
        <v>48</v>
      </c>
      <c r="E14" s="40">
        <f>SUM(E15:E18)</f>
        <v>2374.766</v>
      </c>
      <c r="F14" s="41">
        <f aca="true" t="shared" si="1" ref="F14:H15">J14+N14+R14+V14+Z14</f>
        <v>1872.8459999999998</v>
      </c>
      <c r="G14" s="41">
        <f t="shared" si="1"/>
        <v>1122.783</v>
      </c>
      <c r="H14" s="41">
        <f t="shared" si="1"/>
        <v>501.92</v>
      </c>
      <c r="I14" s="44">
        <f aca="true" t="shared" si="2" ref="I14:O14">SUM(I15:I18)</f>
        <v>1439.9539999999997</v>
      </c>
      <c r="J14" s="42">
        <f t="shared" si="2"/>
        <v>1427.1609999999998</v>
      </c>
      <c r="K14" s="42">
        <f t="shared" si="2"/>
        <v>902.727</v>
      </c>
      <c r="L14" s="45">
        <f t="shared" si="2"/>
        <v>12.793</v>
      </c>
      <c r="M14" s="40">
        <f t="shared" si="2"/>
        <v>352.329</v>
      </c>
      <c r="N14" s="42">
        <f t="shared" si="2"/>
        <v>352.329</v>
      </c>
      <c r="O14" s="42">
        <f t="shared" si="2"/>
        <v>220.05599999999998</v>
      </c>
      <c r="P14" s="43"/>
      <c r="Q14" s="44"/>
      <c r="R14" s="42"/>
      <c r="S14" s="42"/>
      <c r="T14" s="45"/>
      <c r="U14" s="44"/>
      <c r="V14" s="42"/>
      <c r="W14" s="42"/>
      <c r="X14" s="43"/>
      <c r="Y14" s="44">
        <f>Y15</f>
        <v>582.483</v>
      </c>
      <c r="Z14" s="44">
        <f>Z15</f>
        <v>93.356</v>
      </c>
      <c r="AA14" s="44"/>
      <c r="AB14" s="44">
        <f>AB15</f>
        <v>489.127</v>
      </c>
    </row>
    <row r="15" spans="3:28" ht="12.75">
      <c r="C15" s="38">
        <f>+C14+1</f>
        <v>5</v>
      </c>
      <c r="D15" s="35" t="s">
        <v>23</v>
      </c>
      <c r="E15" s="27">
        <f>I15+M15+Q15+U15+Y15</f>
        <v>2224.455</v>
      </c>
      <c r="F15" s="46">
        <f t="shared" si="1"/>
        <v>1722.5349999999999</v>
      </c>
      <c r="G15" s="46">
        <f t="shared" si="1"/>
        <v>1109.875</v>
      </c>
      <c r="H15" s="46">
        <f t="shared" si="1"/>
        <v>501.92</v>
      </c>
      <c r="I15" s="29">
        <f>J15+L15</f>
        <v>1306.6629999999998</v>
      </c>
      <c r="J15" s="36">
        <v>1293.87</v>
      </c>
      <c r="K15" s="48">
        <v>902.727</v>
      </c>
      <c r="L15" s="49">
        <v>12.793</v>
      </c>
      <c r="M15" s="27">
        <f>N15+P15</f>
        <v>335.309</v>
      </c>
      <c r="N15" s="36">
        <v>335.309</v>
      </c>
      <c r="O15" s="48">
        <v>207.148</v>
      </c>
      <c r="P15" s="47"/>
      <c r="Q15" s="29"/>
      <c r="R15" s="36"/>
      <c r="S15" s="36"/>
      <c r="T15" s="49"/>
      <c r="U15" s="29"/>
      <c r="V15" s="36"/>
      <c r="W15" s="36"/>
      <c r="X15" s="47"/>
      <c r="Y15" s="146">
        <f>Z15+AB15</f>
        <v>582.483</v>
      </c>
      <c r="Z15" s="144">
        <v>93.356</v>
      </c>
      <c r="AA15" s="227"/>
      <c r="AB15" s="143">
        <v>489.127</v>
      </c>
    </row>
    <row r="16" spans="3:28" ht="12.75">
      <c r="C16" s="38">
        <v>6</v>
      </c>
      <c r="D16" s="50" t="s">
        <v>49</v>
      </c>
      <c r="E16" s="27">
        <f aca="true" t="shared" si="3" ref="E16:E32">I16+M16+Q16+U16</f>
        <v>132.291</v>
      </c>
      <c r="F16" s="46">
        <f aca="true" t="shared" si="4" ref="F16:F32">J16+N16+R16+V16</f>
        <v>132.291</v>
      </c>
      <c r="G16" s="36"/>
      <c r="H16" s="47"/>
      <c r="I16" s="29">
        <f>J16+L16</f>
        <v>132.291</v>
      </c>
      <c r="J16" s="36">
        <v>132.291</v>
      </c>
      <c r="K16" s="36"/>
      <c r="L16" s="49"/>
      <c r="M16" s="27"/>
      <c r="N16" s="36"/>
      <c r="O16" s="36"/>
      <c r="P16" s="47"/>
      <c r="Q16" s="29"/>
      <c r="R16" s="36"/>
      <c r="S16" s="36"/>
      <c r="T16" s="49"/>
      <c r="U16" s="29"/>
      <c r="V16" s="36"/>
      <c r="W16" s="36"/>
      <c r="X16" s="47"/>
      <c r="Y16" s="231"/>
      <c r="Z16" s="227"/>
      <c r="AA16" s="227"/>
      <c r="AB16" s="232"/>
    </row>
    <row r="17" spans="3:28" ht="12.75">
      <c r="C17" s="38">
        <f>+C16+1</f>
        <v>7</v>
      </c>
      <c r="D17" s="50" t="s">
        <v>50</v>
      </c>
      <c r="E17" s="27">
        <f t="shared" si="3"/>
        <v>1</v>
      </c>
      <c r="F17" s="46">
        <f t="shared" si="4"/>
        <v>1</v>
      </c>
      <c r="G17" s="36"/>
      <c r="H17" s="47"/>
      <c r="I17" s="29">
        <f>J17+L17</f>
        <v>1</v>
      </c>
      <c r="J17" s="36">
        <v>1</v>
      </c>
      <c r="K17" s="36"/>
      <c r="L17" s="49"/>
      <c r="M17" s="27"/>
      <c r="N17" s="36"/>
      <c r="O17" s="36"/>
      <c r="P17" s="47"/>
      <c r="Q17" s="29"/>
      <c r="R17" s="36"/>
      <c r="S17" s="36"/>
      <c r="T17" s="49"/>
      <c r="U17" s="29"/>
      <c r="V17" s="36"/>
      <c r="W17" s="36"/>
      <c r="X17" s="47"/>
      <c r="Y17" s="231"/>
      <c r="Z17" s="227"/>
      <c r="AA17" s="227"/>
      <c r="AB17" s="232"/>
    </row>
    <row r="18" spans="3:28" ht="12.75">
      <c r="C18" s="38">
        <f>+C17+1</f>
        <v>8</v>
      </c>
      <c r="D18" s="50" t="s">
        <v>51</v>
      </c>
      <c r="E18" s="27">
        <f t="shared" si="3"/>
        <v>17.02</v>
      </c>
      <c r="F18" s="46">
        <f t="shared" si="4"/>
        <v>17.02</v>
      </c>
      <c r="G18" s="36">
        <f>K18+O18+S18+W18</f>
        <v>12.908</v>
      </c>
      <c r="H18" s="47"/>
      <c r="I18" s="29"/>
      <c r="J18" s="36"/>
      <c r="K18" s="36"/>
      <c r="L18" s="49"/>
      <c r="M18" s="27">
        <f>N18+P18</f>
        <v>17.02</v>
      </c>
      <c r="N18" s="36">
        <v>17.02</v>
      </c>
      <c r="O18" s="48">
        <v>12.908</v>
      </c>
      <c r="P18" s="47"/>
      <c r="Q18" s="29"/>
      <c r="R18" s="36"/>
      <c r="S18" s="36"/>
      <c r="T18" s="49"/>
      <c r="U18" s="29"/>
      <c r="V18" s="36"/>
      <c r="W18" s="36"/>
      <c r="X18" s="47"/>
      <c r="Y18" s="231"/>
      <c r="Z18" s="227"/>
      <c r="AA18" s="227"/>
      <c r="AB18" s="232"/>
    </row>
    <row r="19" spans="3:28" ht="12.75">
      <c r="C19" s="38">
        <v>9</v>
      </c>
      <c r="D19" s="39" t="s">
        <v>52</v>
      </c>
      <c r="E19" s="40">
        <f t="shared" si="3"/>
        <v>37.634</v>
      </c>
      <c r="F19" s="41">
        <f t="shared" si="4"/>
        <v>37.634</v>
      </c>
      <c r="G19" s="42">
        <f>K19+O19+S19+W19</f>
        <v>27.879</v>
      </c>
      <c r="H19" s="43"/>
      <c r="I19" s="44">
        <f aca="true" t="shared" si="5" ref="I19:I25">J19+L19</f>
        <v>37.634</v>
      </c>
      <c r="J19" s="42">
        <v>37.634</v>
      </c>
      <c r="K19" s="51">
        <v>27.879</v>
      </c>
      <c r="L19" s="45"/>
      <c r="M19" s="27"/>
      <c r="N19" s="36"/>
      <c r="O19" s="36"/>
      <c r="P19" s="47"/>
      <c r="Q19" s="29"/>
      <c r="R19" s="36"/>
      <c r="S19" s="36"/>
      <c r="T19" s="49"/>
      <c r="U19" s="29"/>
      <c r="V19" s="36"/>
      <c r="W19" s="36"/>
      <c r="X19" s="47"/>
      <c r="Y19" s="231"/>
      <c r="Z19" s="227"/>
      <c r="AA19" s="227"/>
      <c r="AB19" s="232"/>
    </row>
    <row r="20" spans="3:28" ht="25.5">
      <c r="C20" s="52">
        <v>10</v>
      </c>
      <c r="D20" s="53" t="s">
        <v>53</v>
      </c>
      <c r="E20" s="40">
        <f t="shared" si="3"/>
        <v>2785.1710000000007</v>
      </c>
      <c r="F20" s="41">
        <f t="shared" si="4"/>
        <v>2721.0360000000005</v>
      </c>
      <c r="G20" s="41">
        <f>K20+O20+S20+W20</f>
        <v>0.028</v>
      </c>
      <c r="H20" s="43">
        <f>SUM(H21:H36)</f>
        <v>64.135</v>
      </c>
      <c r="I20" s="44">
        <f>J20+L20</f>
        <v>2346.5990000000006</v>
      </c>
      <c r="J20" s="42">
        <f>SUM(J21:J37)</f>
        <v>2282.4640000000004</v>
      </c>
      <c r="K20" s="42"/>
      <c r="L20" s="45">
        <f>SUM(L21:L36)</f>
        <v>64.135</v>
      </c>
      <c r="M20" s="40">
        <f>N20+P20</f>
        <v>438.57199999999995</v>
      </c>
      <c r="N20" s="42">
        <f>SUM(N21:N33)</f>
        <v>438.57199999999995</v>
      </c>
      <c r="O20" s="42">
        <f>SUM(O21:O33)</f>
        <v>0.028</v>
      </c>
      <c r="P20" s="43"/>
      <c r="Q20" s="44"/>
      <c r="R20" s="42"/>
      <c r="S20" s="42"/>
      <c r="T20" s="45"/>
      <c r="U20" s="44"/>
      <c r="V20" s="42"/>
      <c r="W20" s="36"/>
      <c r="X20" s="47"/>
      <c r="Y20" s="231"/>
      <c r="Z20" s="227"/>
      <c r="AA20" s="227"/>
      <c r="AB20" s="232"/>
    </row>
    <row r="21" spans="3:28" ht="12.75">
      <c r="C21" s="38">
        <f aca="true" t="shared" si="6" ref="C21:C26">+C20+1</f>
        <v>11</v>
      </c>
      <c r="D21" s="54" t="s">
        <v>54</v>
      </c>
      <c r="E21" s="27">
        <f t="shared" si="3"/>
        <v>1600.191</v>
      </c>
      <c r="F21" s="46">
        <f t="shared" si="4"/>
        <v>1600.191</v>
      </c>
      <c r="G21" s="36"/>
      <c r="H21" s="47"/>
      <c r="I21" s="29">
        <f t="shared" si="5"/>
        <v>1600.191</v>
      </c>
      <c r="J21" s="36">
        <v>1600.191</v>
      </c>
      <c r="K21" s="36"/>
      <c r="L21" s="49"/>
      <c r="M21" s="27"/>
      <c r="N21" s="36"/>
      <c r="O21" s="36"/>
      <c r="P21" s="47"/>
      <c r="Q21" s="29"/>
      <c r="R21" s="36"/>
      <c r="S21" s="36"/>
      <c r="T21" s="49"/>
      <c r="U21" s="29"/>
      <c r="V21" s="36"/>
      <c r="W21" s="36"/>
      <c r="X21" s="47"/>
      <c r="Y21" s="231"/>
      <c r="Z21" s="227"/>
      <c r="AA21" s="227"/>
      <c r="AB21" s="232"/>
    </row>
    <row r="22" spans="3:28" ht="12.75">
      <c r="C22" s="38">
        <f t="shared" si="6"/>
        <v>12</v>
      </c>
      <c r="D22" s="54" t="s">
        <v>55</v>
      </c>
      <c r="E22" s="27">
        <f t="shared" si="3"/>
        <v>32.704</v>
      </c>
      <c r="F22" s="46">
        <f t="shared" si="4"/>
        <v>32.704</v>
      </c>
      <c r="G22" s="36"/>
      <c r="H22" s="47"/>
      <c r="I22" s="29">
        <f t="shared" si="5"/>
        <v>32.704</v>
      </c>
      <c r="J22" s="36">
        <v>32.704</v>
      </c>
      <c r="K22" s="36"/>
      <c r="L22" s="49"/>
      <c r="M22" s="27"/>
      <c r="N22" s="36"/>
      <c r="O22" s="36"/>
      <c r="P22" s="47"/>
      <c r="Q22" s="29"/>
      <c r="R22" s="36"/>
      <c r="S22" s="36"/>
      <c r="T22" s="49"/>
      <c r="U22" s="29"/>
      <c r="V22" s="36"/>
      <c r="W22" s="36"/>
      <c r="X22" s="47"/>
      <c r="Y22" s="231"/>
      <c r="Z22" s="227"/>
      <c r="AA22" s="227"/>
      <c r="AB22" s="232"/>
    </row>
    <row r="23" spans="3:28" ht="12.75">
      <c r="C23" s="38">
        <f t="shared" si="6"/>
        <v>13</v>
      </c>
      <c r="D23" s="54" t="s">
        <v>56</v>
      </c>
      <c r="E23" s="27">
        <f t="shared" si="3"/>
        <v>56.222</v>
      </c>
      <c r="F23" s="46">
        <f t="shared" si="4"/>
        <v>56.222</v>
      </c>
      <c r="G23" s="36"/>
      <c r="H23" s="47"/>
      <c r="I23" s="29">
        <f t="shared" si="5"/>
        <v>56.222</v>
      </c>
      <c r="J23" s="36">
        <v>56.222</v>
      </c>
      <c r="K23" s="36"/>
      <c r="L23" s="49"/>
      <c r="M23" s="27"/>
      <c r="N23" s="36"/>
      <c r="O23" s="36"/>
      <c r="P23" s="47"/>
      <c r="Q23" s="29"/>
      <c r="R23" s="36"/>
      <c r="S23" s="36"/>
      <c r="T23" s="49"/>
      <c r="U23" s="29"/>
      <c r="V23" s="36"/>
      <c r="W23" s="36"/>
      <c r="X23" s="47"/>
      <c r="Y23" s="231"/>
      <c r="Z23" s="227"/>
      <c r="AA23" s="227"/>
      <c r="AB23" s="232"/>
    </row>
    <row r="24" spans="3:28" ht="12.75">
      <c r="C24" s="38">
        <f t="shared" si="6"/>
        <v>14</v>
      </c>
      <c r="D24" s="54" t="s">
        <v>57</v>
      </c>
      <c r="E24" s="27">
        <f t="shared" si="3"/>
        <v>4.587</v>
      </c>
      <c r="F24" s="46">
        <f t="shared" si="4"/>
        <v>4.587</v>
      </c>
      <c r="G24" s="36"/>
      <c r="H24" s="47"/>
      <c r="I24" s="29">
        <f t="shared" si="5"/>
        <v>4.587</v>
      </c>
      <c r="J24" s="36">
        <v>4.587</v>
      </c>
      <c r="K24" s="36"/>
      <c r="L24" s="49"/>
      <c r="M24" s="27"/>
      <c r="N24" s="36"/>
      <c r="O24" s="36"/>
      <c r="P24" s="47"/>
      <c r="Q24" s="29"/>
      <c r="R24" s="36"/>
      <c r="S24" s="36"/>
      <c r="T24" s="49"/>
      <c r="U24" s="29"/>
      <c r="V24" s="36"/>
      <c r="W24" s="36"/>
      <c r="X24" s="47"/>
      <c r="Y24" s="231"/>
      <c r="Z24" s="227"/>
      <c r="AA24" s="227"/>
      <c r="AB24" s="232"/>
    </row>
    <row r="25" spans="3:28" ht="12.75">
      <c r="C25" s="52">
        <f t="shared" si="6"/>
        <v>15</v>
      </c>
      <c r="D25" s="54" t="s">
        <v>58</v>
      </c>
      <c r="E25" s="27">
        <f t="shared" si="3"/>
        <v>269.246</v>
      </c>
      <c r="F25" s="46">
        <f t="shared" si="4"/>
        <v>269.246</v>
      </c>
      <c r="G25" s="36"/>
      <c r="H25" s="47"/>
      <c r="I25" s="29">
        <f t="shared" si="5"/>
        <v>269.246</v>
      </c>
      <c r="J25" s="36">
        <v>269.246</v>
      </c>
      <c r="K25" s="36"/>
      <c r="L25" s="49"/>
      <c r="M25" s="27"/>
      <c r="N25" s="36"/>
      <c r="O25" s="36"/>
      <c r="P25" s="47"/>
      <c r="Q25" s="29"/>
      <c r="R25" s="36"/>
      <c r="S25" s="36"/>
      <c r="T25" s="49"/>
      <c r="U25" s="29"/>
      <c r="V25" s="36"/>
      <c r="W25" s="36"/>
      <c r="X25" s="47"/>
      <c r="Y25" s="231"/>
      <c r="Z25" s="227"/>
      <c r="AA25" s="227"/>
      <c r="AB25" s="232"/>
    </row>
    <row r="26" spans="3:28" ht="12.75">
      <c r="C26" s="52">
        <f t="shared" si="6"/>
        <v>16</v>
      </c>
      <c r="D26" s="54" t="s">
        <v>2</v>
      </c>
      <c r="E26" s="27">
        <f t="shared" si="3"/>
        <v>257.992</v>
      </c>
      <c r="F26" s="46">
        <f t="shared" si="4"/>
        <v>257.992</v>
      </c>
      <c r="G26" s="36"/>
      <c r="H26" s="47"/>
      <c r="I26" s="29"/>
      <c r="J26" s="36"/>
      <c r="K26" s="36"/>
      <c r="L26" s="49"/>
      <c r="M26" s="27">
        <f>N26+P26</f>
        <v>257.992</v>
      </c>
      <c r="N26" s="36">
        <v>257.992</v>
      </c>
      <c r="O26" s="36"/>
      <c r="P26" s="47"/>
      <c r="Q26" s="29"/>
      <c r="R26" s="36"/>
      <c r="S26" s="36"/>
      <c r="T26" s="49"/>
      <c r="U26" s="29"/>
      <c r="V26" s="36"/>
      <c r="W26" s="36"/>
      <c r="X26" s="47"/>
      <c r="Y26" s="231"/>
      <c r="Z26" s="227"/>
      <c r="AA26" s="227"/>
      <c r="AB26" s="232"/>
    </row>
    <row r="27" spans="3:28" ht="12.75">
      <c r="C27" s="52">
        <v>17</v>
      </c>
      <c r="D27" s="54" t="s">
        <v>59</v>
      </c>
      <c r="E27" s="27">
        <f t="shared" si="3"/>
        <v>2.9</v>
      </c>
      <c r="F27" s="46">
        <f t="shared" si="4"/>
        <v>2.9</v>
      </c>
      <c r="G27" s="36"/>
      <c r="H27" s="47"/>
      <c r="I27" s="29"/>
      <c r="J27" s="36"/>
      <c r="K27" s="36"/>
      <c r="L27" s="49"/>
      <c r="M27" s="27">
        <f>N27+P27</f>
        <v>2.9</v>
      </c>
      <c r="N27" s="36">
        <v>2.9</v>
      </c>
      <c r="O27" s="36"/>
      <c r="P27" s="47"/>
      <c r="Q27" s="29"/>
      <c r="R27" s="36"/>
      <c r="S27" s="36"/>
      <c r="T27" s="49"/>
      <c r="U27" s="29"/>
      <c r="V27" s="36"/>
      <c r="W27" s="36"/>
      <c r="X27" s="47"/>
      <c r="Y27" s="231"/>
      <c r="Z27" s="227"/>
      <c r="AA27" s="227"/>
      <c r="AB27" s="232"/>
    </row>
    <row r="28" spans="3:28" ht="12.75">
      <c r="C28" s="52">
        <v>18</v>
      </c>
      <c r="D28" s="54" t="s">
        <v>60</v>
      </c>
      <c r="E28" s="27">
        <f t="shared" si="3"/>
        <v>176.744</v>
      </c>
      <c r="F28" s="46">
        <f t="shared" si="4"/>
        <v>176.744</v>
      </c>
      <c r="G28" s="36"/>
      <c r="H28" s="47"/>
      <c r="I28" s="29"/>
      <c r="J28" s="36"/>
      <c r="K28" s="36"/>
      <c r="L28" s="49"/>
      <c r="M28" s="27">
        <f>N28+P28</f>
        <v>176.744</v>
      </c>
      <c r="N28" s="36">
        <v>176.744</v>
      </c>
      <c r="O28" s="36"/>
      <c r="P28" s="47"/>
      <c r="Q28" s="29"/>
      <c r="R28" s="36"/>
      <c r="S28" s="36"/>
      <c r="T28" s="49"/>
      <c r="U28" s="29"/>
      <c r="V28" s="36"/>
      <c r="W28" s="36"/>
      <c r="X28" s="47"/>
      <c r="Y28" s="231"/>
      <c r="Z28" s="227"/>
      <c r="AA28" s="227"/>
      <c r="AB28" s="232"/>
    </row>
    <row r="29" spans="3:28" ht="12.75">
      <c r="C29" s="52">
        <v>19</v>
      </c>
      <c r="D29" s="54" t="s">
        <v>61</v>
      </c>
      <c r="E29" s="27">
        <f t="shared" si="3"/>
        <v>0.9</v>
      </c>
      <c r="F29" s="46">
        <f t="shared" si="4"/>
        <v>0.9</v>
      </c>
      <c r="G29" s="46"/>
      <c r="H29" s="47"/>
      <c r="I29" s="29"/>
      <c r="J29" s="36"/>
      <c r="K29" s="36"/>
      <c r="L29" s="49"/>
      <c r="M29" s="27">
        <f>N29+P29</f>
        <v>0.9</v>
      </c>
      <c r="N29" s="36">
        <v>0.9</v>
      </c>
      <c r="O29" s="36"/>
      <c r="P29" s="47"/>
      <c r="Q29" s="29"/>
      <c r="R29" s="36"/>
      <c r="S29" s="36"/>
      <c r="T29" s="49"/>
      <c r="U29" s="29"/>
      <c r="V29" s="36"/>
      <c r="W29" s="36"/>
      <c r="X29" s="47"/>
      <c r="Y29" s="231"/>
      <c r="Z29" s="227"/>
      <c r="AA29" s="227"/>
      <c r="AB29" s="232"/>
    </row>
    <row r="30" spans="3:28" ht="12.75">
      <c r="C30" s="52">
        <v>20</v>
      </c>
      <c r="D30" s="54" t="s">
        <v>62</v>
      </c>
      <c r="E30" s="27">
        <f t="shared" si="3"/>
        <v>235.05</v>
      </c>
      <c r="F30" s="46">
        <f t="shared" si="4"/>
        <v>235.05</v>
      </c>
      <c r="G30" s="36"/>
      <c r="H30" s="47"/>
      <c r="I30" s="29">
        <f>J30+L30</f>
        <v>235.05</v>
      </c>
      <c r="J30" s="36">
        <v>235.05</v>
      </c>
      <c r="K30" s="36"/>
      <c r="L30" s="49"/>
      <c r="M30" s="27"/>
      <c r="N30" s="36"/>
      <c r="O30" s="36"/>
      <c r="P30" s="47"/>
      <c r="Q30" s="29"/>
      <c r="R30" s="36"/>
      <c r="S30" s="36"/>
      <c r="T30" s="49"/>
      <c r="U30" s="29"/>
      <c r="V30" s="36"/>
      <c r="W30" s="36"/>
      <c r="X30" s="47"/>
      <c r="Y30" s="231"/>
      <c r="Z30" s="227"/>
      <c r="AA30" s="227"/>
      <c r="AB30" s="232"/>
    </row>
    <row r="31" spans="3:28" ht="25.5">
      <c r="C31" s="52">
        <v>21</v>
      </c>
      <c r="D31" s="55" t="s">
        <v>63</v>
      </c>
      <c r="E31" s="27">
        <f t="shared" si="3"/>
        <v>9.789</v>
      </c>
      <c r="F31" s="46">
        <f t="shared" si="4"/>
        <v>9.789</v>
      </c>
      <c r="G31" s="36"/>
      <c r="H31" s="47"/>
      <c r="I31" s="29">
        <f>J31+L31</f>
        <v>9.789</v>
      </c>
      <c r="J31" s="36">
        <v>9.789</v>
      </c>
      <c r="K31" s="36"/>
      <c r="L31" s="49"/>
      <c r="M31" s="27"/>
      <c r="N31" s="36"/>
      <c r="O31" s="36"/>
      <c r="P31" s="47"/>
      <c r="Q31" s="29"/>
      <c r="R31" s="36"/>
      <c r="S31" s="36"/>
      <c r="T31" s="49"/>
      <c r="U31" s="29"/>
      <c r="V31" s="36"/>
      <c r="W31" s="36"/>
      <c r="X31" s="47"/>
      <c r="Y31" s="231"/>
      <c r="Z31" s="227"/>
      <c r="AA31" s="227"/>
      <c r="AB31" s="232"/>
    </row>
    <row r="32" spans="3:28" ht="12.75">
      <c r="C32" s="52">
        <v>22</v>
      </c>
      <c r="D32" s="55" t="s">
        <v>32</v>
      </c>
      <c r="E32" s="27">
        <f t="shared" si="3"/>
        <v>0.036</v>
      </c>
      <c r="F32" s="46">
        <f t="shared" si="4"/>
        <v>0.036</v>
      </c>
      <c r="G32" s="46">
        <f>K32+O32+S32+W32</f>
        <v>0.028</v>
      </c>
      <c r="H32" s="47"/>
      <c r="I32" s="29"/>
      <c r="J32" s="36"/>
      <c r="K32" s="36"/>
      <c r="L32" s="49"/>
      <c r="M32" s="27">
        <f>N32+P32</f>
        <v>0.036</v>
      </c>
      <c r="N32" s="36">
        <v>0.036</v>
      </c>
      <c r="O32" s="36">
        <v>0.028</v>
      </c>
      <c r="P32" s="47"/>
      <c r="Q32" s="29"/>
      <c r="R32" s="36"/>
      <c r="S32" s="36"/>
      <c r="T32" s="49"/>
      <c r="U32" s="29"/>
      <c r="V32" s="36"/>
      <c r="W32" s="36"/>
      <c r="X32" s="47"/>
      <c r="Y32" s="231"/>
      <c r="Z32" s="227"/>
      <c r="AA32" s="227"/>
      <c r="AB32" s="232"/>
    </row>
    <row r="33" spans="3:28" ht="25.5">
      <c r="C33" s="52">
        <v>23</v>
      </c>
      <c r="D33" s="54" t="s">
        <v>64</v>
      </c>
      <c r="E33" s="27">
        <f aca="true" t="shared" si="7" ref="E33:E64">I33+M33+Q33+U33</f>
        <v>28.7</v>
      </c>
      <c r="F33" s="56"/>
      <c r="G33" s="36"/>
      <c r="H33" s="47">
        <f>L33++P33+T33+X33</f>
        <v>28.7</v>
      </c>
      <c r="I33" s="29">
        <f aca="true" t="shared" si="8" ref="I33:I53">J33+L33</f>
        <v>28.7</v>
      </c>
      <c r="J33" s="36"/>
      <c r="K33" s="36"/>
      <c r="L33" s="49">
        <v>28.7</v>
      </c>
      <c r="M33" s="27"/>
      <c r="N33" s="36"/>
      <c r="O33" s="36"/>
      <c r="P33" s="47"/>
      <c r="Q33" s="29"/>
      <c r="R33" s="36"/>
      <c r="S33" s="36"/>
      <c r="T33" s="49"/>
      <c r="U33" s="29"/>
      <c r="V33" s="36"/>
      <c r="W33" s="36"/>
      <c r="X33" s="47"/>
      <c r="Y33" s="231"/>
      <c r="Z33" s="227"/>
      <c r="AA33" s="227"/>
      <c r="AB33" s="232"/>
    </row>
    <row r="34" spans="3:28" ht="12.75">
      <c r="C34" s="52">
        <v>24</v>
      </c>
      <c r="D34" s="57" t="s">
        <v>65</v>
      </c>
      <c r="E34" s="27">
        <f t="shared" si="7"/>
        <v>10.253</v>
      </c>
      <c r="F34" s="46">
        <f>J34+N34+R34+V34</f>
        <v>10.253</v>
      </c>
      <c r="G34" s="36"/>
      <c r="H34" s="47"/>
      <c r="I34" s="29">
        <f t="shared" si="8"/>
        <v>10.253</v>
      </c>
      <c r="J34" s="36">
        <v>10.253</v>
      </c>
      <c r="K34" s="36"/>
      <c r="L34" s="49"/>
      <c r="M34" s="27"/>
      <c r="N34" s="36"/>
      <c r="O34" s="36"/>
      <c r="P34" s="47"/>
      <c r="Q34" s="29"/>
      <c r="R34" s="36"/>
      <c r="S34" s="36"/>
      <c r="T34" s="49"/>
      <c r="U34" s="29"/>
      <c r="V34" s="36"/>
      <c r="W34" s="36"/>
      <c r="X34" s="47"/>
      <c r="Y34" s="231"/>
      <c r="Z34" s="227"/>
      <c r="AA34" s="227"/>
      <c r="AB34" s="232"/>
    </row>
    <row r="35" spans="3:28" ht="25.5">
      <c r="C35" s="52">
        <v>25</v>
      </c>
      <c r="D35" s="58" t="s">
        <v>66</v>
      </c>
      <c r="E35" s="27">
        <f t="shared" si="7"/>
        <v>20.056</v>
      </c>
      <c r="F35" s="56"/>
      <c r="G35" s="56"/>
      <c r="H35" s="59">
        <f>L35+P35+T35+X35</f>
        <v>20.056</v>
      </c>
      <c r="I35" s="29">
        <f t="shared" si="8"/>
        <v>20.056</v>
      </c>
      <c r="J35" s="36"/>
      <c r="K35" s="36"/>
      <c r="L35" s="49">
        <v>20.056</v>
      </c>
      <c r="M35" s="27"/>
      <c r="N35" s="36"/>
      <c r="O35" s="36"/>
      <c r="P35" s="47"/>
      <c r="Q35" s="29"/>
      <c r="R35" s="36"/>
      <c r="S35" s="36"/>
      <c r="T35" s="49"/>
      <c r="U35" s="29"/>
      <c r="V35" s="36"/>
      <c r="W35" s="36"/>
      <c r="X35" s="47"/>
      <c r="Y35" s="231"/>
      <c r="Z35" s="227"/>
      <c r="AA35" s="227"/>
      <c r="AB35" s="232"/>
    </row>
    <row r="36" spans="3:28" ht="25.5" customHeight="1">
      <c r="C36" s="52">
        <v>26</v>
      </c>
      <c r="D36" s="58" t="s">
        <v>220</v>
      </c>
      <c r="E36" s="27">
        <f t="shared" si="7"/>
        <v>15.379</v>
      </c>
      <c r="F36" s="56"/>
      <c r="G36" s="56"/>
      <c r="H36" s="59">
        <f>L36+P36+T36+X36</f>
        <v>15.379</v>
      </c>
      <c r="I36" s="29">
        <f t="shared" si="8"/>
        <v>15.379</v>
      </c>
      <c r="J36" s="36"/>
      <c r="K36" s="36"/>
      <c r="L36" s="49">
        <v>15.379</v>
      </c>
      <c r="M36" s="27"/>
      <c r="N36" s="36"/>
      <c r="O36" s="36"/>
      <c r="P36" s="47"/>
      <c r="Q36" s="29"/>
      <c r="R36" s="36"/>
      <c r="S36" s="36"/>
      <c r="T36" s="49"/>
      <c r="U36" s="29"/>
      <c r="V36" s="36"/>
      <c r="W36" s="36"/>
      <c r="X36" s="47"/>
      <c r="Y36" s="231"/>
      <c r="Z36" s="227"/>
      <c r="AA36" s="227"/>
      <c r="AB36" s="232"/>
    </row>
    <row r="37" spans="3:28" ht="25.5">
      <c r="C37" s="52">
        <v>27</v>
      </c>
      <c r="D37" s="58" t="s">
        <v>218</v>
      </c>
      <c r="E37" s="27">
        <f t="shared" si="7"/>
        <v>64.422</v>
      </c>
      <c r="F37" s="56">
        <f aca="true" t="shared" si="9" ref="F37:F56">J37+N37+R37+V37</f>
        <v>64.422</v>
      </c>
      <c r="G37" s="36"/>
      <c r="H37" s="47"/>
      <c r="I37" s="29">
        <f t="shared" si="8"/>
        <v>64.422</v>
      </c>
      <c r="J37" s="36">
        <v>64.422</v>
      </c>
      <c r="K37" s="36"/>
      <c r="L37" s="49"/>
      <c r="M37" s="27"/>
      <c r="N37" s="36"/>
      <c r="O37" s="36"/>
      <c r="P37" s="47"/>
      <c r="Q37" s="29"/>
      <c r="R37" s="36"/>
      <c r="S37" s="36"/>
      <c r="T37" s="49"/>
      <c r="U37" s="29"/>
      <c r="V37" s="36"/>
      <c r="W37" s="36"/>
      <c r="X37" s="47"/>
      <c r="Y37" s="231"/>
      <c r="Z37" s="227"/>
      <c r="AA37" s="227"/>
      <c r="AB37" s="232"/>
    </row>
    <row r="38" spans="3:28" ht="12.75">
      <c r="C38" s="52">
        <v>28</v>
      </c>
      <c r="D38" s="60" t="s">
        <v>67</v>
      </c>
      <c r="E38" s="40">
        <f t="shared" si="7"/>
        <v>0.29</v>
      </c>
      <c r="F38" s="61">
        <f t="shared" si="9"/>
        <v>0.29</v>
      </c>
      <c r="G38" s="42"/>
      <c r="H38" s="43"/>
      <c r="I38" s="44">
        <f t="shared" si="8"/>
        <v>0.29</v>
      </c>
      <c r="J38" s="42">
        <f>J39</f>
        <v>0.29</v>
      </c>
      <c r="K38" s="36"/>
      <c r="L38" s="49"/>
      <c r="M38" s="27"/>
      <c r="N38" s="36"/>
      <c r="O38" s="36"/>
      <c r="P38" s="47"/>
      <c r="Q38" s="29"/>
      <c r="R38" s="36"/>
      <c r="S38" s="36"/>
      <c r="T38" s="49"/>
      <c r="U38" s="29"/>
      <c r="V38" s="36"/>
      <c r="W38" s="36"/>
      <c r="X38" s="47"/>
      <c r="Y38" s="231"/>
      <c r="Z38" s="227"/>
      <c r="AA38" s="227"/>
      <c r="AB38" s="232"/>
    </row>
    <row r="39" spans="3:28" ht="12.75">
      <c r="C39" s="52">
        <v>29</v>
      </c>
      <c r="D39" s="62" t="s">
        <v>68</v>
      </c>
      <c r="E39" s="27">
        <f t="shared" si="7"/>
        <v>0.29</v>
      </c>
      <c r="F39" s="56">
        <f t="shared" si="9"/>
        <v>0.29</v>
      </c>
      <c r="G39" s="36"/>
      <c r="H39" s="47"/>
      <c r="I39" s="29">
        <f t="shared" si="8"/>
        <v>0.29</v>
      </c>
      <c r="J39" s="36">
        <v>0.29</v>
      </c>
      <c r="K39" s="36"/>
      <c r="L39" s="49"/>
      <c r="M39" s="27"/>
      <c r="N39" s="36"/>
      <c r="O39" s="36"/>
      <c r="P39" s="47"/>
      <c r="Q39" s="29"/>
      <c r="R39" s="36"/>
      <c r="S39" s="36"/>
      <c r="T39" s="49"/>
      <c r="U39" s="29"/>
      <c r="V39" s="36"/>
      <c r="W39" s="36"/>
      <c r="X39" s="47"/>
      <c r="Y39" s="231"/>
      <c r="Z39" s="227"/>
      <c r="AA39" s="227"/>
      <c r="AB39" s="232"/>
    </row>
    <row r="40" spans="3:28" ht="25.5">
      <c r="C40" s="52">
        <v>30</v>
      </c>
      <c r="D40" s="63" t="s">
        <v>69</v>
      </c>
      <c r="E40" s="40">
        <f t="shared" si="7"/>
        <v>70.17099999999999</v>
      </c>
      <c r="F40" s="61">
        <f t="shared" si="9"/>
        <v>70.17099999999999</v>
      </c>
      <c r="G40" s="42"/>
      <c r="H40" s="43"/>
      <c r="I40" s="44">
        <f t="shared" si="8"/>
        <v>70.17099999999999</v>
      </c>
      <c r="J40" s="42">
        <f>SUM(J41:J48)</f>
        <v>70.17099999999999</v>
      </c>
      <c r="K40" s="42"/>
      <c r="L40" s="49"/>
      <c r="M40" s="27"/>
      <c r="N40" s="36"/>
      <c r="O40" s="36"/>
      <c r="P40" s="47"/>
      <c r="Q40" s="29"/>
      <c r="R40" s="36"/>
      <c r="S40" s="36"/>
      <c r="T40" s="49"/>
      <c r="U40" s="29"/>
      <c r="V40" s="36"/>
      <c r="W40" s="36"/>
      <c r="X40" s="47"/>
      <c r="Y40" s="231"/>
      <c r="Z40" s="227"/>
      <c r="AA40" s="227"/>
      <c r="AB40" s="232"/>
    </row>
    <row r="41" spans="3:28" ht="12.75">
      <c r="C41" s="52">
        <f>+C40+1</f>
        <v>31</v>
      </c>
      <c r="D41" s="54" t="s">
        <v>70</v>
      </c>
      <c r="E41" s="27">
        <f t="shared" si="7"/>
        <v>14</v>
      </c>
      <c r="F41" s="56">
        <f t="shared" si="9"/>
        <v>14</v>
      </c>
      <c r="G41" s="36"/>
      <c r="H41" s="47"/>
      <c r="I41" s="29">
        <f t="shared" si="8"/>
        <v>14</v>
      </c>
      <c r="J41" s="36">
        <v>14</v>
      </c>
      <c r="K41" s="36"/>
      <c r="L41" s="49"/>
      <c r="M41" s="27"/>
      <c r="N41" s="36"/>
      <c r="O41" s="36"/>
      <c r="P41" s="47"/>
      <c r="Q41" s="29"/>
      <c r="R41" s="36"/>
      <c r="S41" s="36"/>
      <c r="T41" s="49"/>
      <c r="U41" s="29"/>
      <c r="V41" s="36"/>
      <c r="W41" s="36"/>
      <c r="X41" s="47"/>
      <c r="Y41" s="231"/>
      <c r="Z41" s="227"/>
      <c r="AA41" s="227"/>
      <c r="AB41" s="232"/>
    </row>
    <row r="42" spans="3:28" ht="12.75">
      <c r="C42" s="52">
        <f>+C41+1</f>
        <v>32</v>
      </c>
      <c r="D42" s="54" t="s">
        <v>71</v>
      </c>
      <c r="E42" s="27">
        <f t="shared" si="7"/>
        <v>19.3</v>
      </c>
      <c r="F42" s="56">
        <f t="shared" si="9"/>
        <v>19.3</v>
      </c>
      <c r="G42" s="36"/>
      <c r="H42" s="47"/>
      <c r="I42" s="29">
        <f t="shared" si="8"/>
        <v>19.3</v>
      </c>
      <c r="J42" s="36">
        <v>19.3</v>
      </c>
      <c r="K42" s="36"/>
      <c r="L42" s="49"/>
      <c r="M42" s="27"/>
      <c r="N42" s="36"/>
      <c r="O42" s="36"/>
      <c r="P42" s="47"/>
      <c r="Q42" s="29"/>
      <c r="R42" s="36"/>
      <c r="S42" s="36"/>
      <c r="T42" s="49"/>
      <c r="U42" s="29"/>
      <c r="V42" s="36"/>
      <c r="W42" s="36"/>
      <c r="X42" s="47"/>
      <c r="Y42" s="231"/>
      <c r="Z42" s="227"/>
      <c r="AA42" s="227"/>
      <c r="AB42" s="232"/>
    </row>
    <row r="43" spans="3:28" ht="12.75">
      <c r="C43" s="52">
        <v>33</v>
      </c>
      <c r="D43" s="54" t="s">
        <v>72</v>
      </c>
      <c r="E43" s="27">
        <f t="shared" si="7"/>
        <v>13.171</v>
      </c>
      <c r="F43" s="56">
        <f t="shared" si="9"/>
        <v>13.171</v>
      </c>
      <c r="G43" s="36"/>
      <c r="H43" s="47"/>
      <c r="I43" s="29">
        <f t="shared" si="8"/>
        <v>13.171</v>
      </c>
      <c r="J43" s="36">
        <v>13.171</v>
      </c>
      <c r="K43" s="36"/>
      <c r="L43" s="49"/>
      <c r="M43" s="27"/>
      <c r="N43" s="36"/>
      <c r="O43" s="36"/>
      <c r="P43" s="47"/>
      <c r="Q43" s="29"/>
      <c r="R43" s="36"/>
      <c r="S43" s="36"/>
      <c r="T43" s="49"/>
      <c r="U43" s="29"/>
      <c r="V43" s="36"/>
      <c r="W43" s="36"/>
      <c r="X43" s="47"/>
      <c r="Y43" s="231"/>
      <c r="Z43" s="227"/>
      <c r="AA43" s="227"/>
      <c r="AB43" s="232"/>
    </row>
    <row r="44" spans="3:28" ht="12.75">
      <c r="C44" s="52">
        <v>34</v>
      </c>
      <c r="D44" s="54" t="s">
        <v>73</v>
      </c>
      <c r="E44" s="27">
        <f t="shared" si="7"/>
        <v>13</v>
      </c>
      <c r="F44" s="56">
        <f t="shared" si="9"/>
        <v>13</v>
      </c>
      <c r="G44" s="36"/>
      <c r="H44" s="47"/>
      <c r="I44" s="29">
        <f t="shared" si="8"/>
        <v>13</v>
      </c>
      <c r="J44" s="36">
        <v>13</v>
      </c>
      <c r="K44" s="36"/>
      <c r="L44" s="49"/>
      <c r="M44" s="27"/>
      <c r="N44" s="36"/>
      <c r="O44" s="36"/>
      <c r="P44" s="47"/>
      <c r="Q44" s="29"/>
      <c r="R44" s="36"/>
      <c r="S44" s="36"/>
      <c r="T44" s="49"/>
      <c r="U44" s="29"/>
      <c r="V44" s="36"/>
      <c r="W44" s="36"/>
      <c r="X44" s="47"/>
      <c r="Y44" s="231"/>
      <c r="Z44" s="227"/>
      <c r="AA44" s="227"/>
      <c r="AB44" s="232"/>
    </row>
    <row r="45" spans="3:28" ht="12.75">
      <c r="C45" s="52">
        <v>35</v>
      </c>
      <c r="D45" s="54" t="s">
        <v>74</v>
      </c>
      <c r="E45" s="27">
        <f t="shared" si="7"/>
        <v>1.2</v>
      </c>
      <c r="F45" s="56">
        <f t="shared" si="9"/>
        <v>1.2</v>
      </c>
      <c r="G45" s="36"/>
      <c r="H45" s="47"/>
      <c r="I45" s="29">
        <f t="shared" si="8"/>
        <v>1.2</v>
      </c>
      <c r="J45" s="36">
        <v>1.2</v>
      </c>
      <c r="K45" s="36"/>
      <c r="L45" s="49"/>
      <c r="M45" s="27"/>
      <c r="N45" s="36"/>
      <c r="O45" s="36"/>
      <c r="P45" s="47"/>
      <c r="Q45" s="29"/>
      <c r="R45" s="36"/>
      <c r="S45" s="36"/>
      <c r="T45" s="49"/>
      <c r="U45" s="29"/>
      <c r="V45" s="36"/>
      <c r="W45" s="36"/>
      <c r="X45" s="47"/>
      <c r="Y45" s="231"/>
      <c r="Z45" s="227"/>
      <c r="AA45" s="227"/>
      <c r="AB45" s="232"/>
    </row>
    <row r="46" spans="3:28" ht="25.5">
      <c r="C46" s="52">
        <v>36</v>
      </c>
      <c r="D46" s="58" t="s">
        <v>217</v>
      </c>
      <c r="E46" s="27">
        <f t="shared" si="7"/>
        <v>3</v>
      </c>
      <c r="F46" s="56">
        <f t="shared" si="9"/>
        <v>3</v>
      </c>
      <c r="G46" s="36"/>
      <c r="H46" s="47"/>
      <c r="I46" s="29">
        <f t="shared" si="8"/>
        <v>3</v>
      </c>
      <c r="J46" s="36">
        <v>3</v>
      </c>
      <c r="K46" s="36"/>
      <c r="L46" s="49"/>
      <c r="M46" s="27"/>
      <c r="N46" s="36"/>
      <c r="O46" s="36"/>
      <c r="P46" s="47"/>
      <c r="Q46" s="29"/>
      <c r="R46" s="36"/>
      <c r="S46" s="36"/>
      <c r="T46" s="49"/>
      <c r="U46" s="29"/>
      <c r="V46" s="36"/>
      <c r="W46" s="36"/>
      <c r="X46" s="47"/>
      <c r="Y46" s="231"/>
      <c r="Z46" s="227"/>
      <c r="AA46" s="227"/>
      <c r="AB46" s="232"/>
    </row>
    <row r="47" spans="3:28" ht="12.75">
      <c r="C47" s="52">
        <v>37</v>
      </c>
      <c r="D47" s="58" t="s">
        <v>75</v>
      </c>
      <c r="E47" s="27">
        <f t="shared" si="7"/>
        <v>5</v>
      </c>
      <c r="F47" s="56">
        <f t="shared" si="9"/>
        <v>5</v>
      </c>
      <c r="G47" s="36"/>
      <c r="H47" s="47"/>
      <c r="I47" s="29">
        <f t="shared" si="8"/>
        <v>5</v>
      </c>
      <c r="J47" s="36">
        <v>5</v>
      </c>
      <c r="K47" s="36"/>
      <c r="L47" s="49"/>
      <c r="M47" s="27"/>
      <c r="N47" s="36"/>
      <c r="O47" s="36"/>
      <c r="P47" s="47"/>
      <c r="Q47" s="29"/>
      <c r="R47" s="36"/>
      <c r="S47" s="36"/>
      <c r="T47" s="49"/>
      <c r="U47" s="29"/>
      <c r="V47" s="36"/>
      <c r="W47" s="36"/>
      <c r="X47" s="47"/>
      <c r="Y47" s="231"/>
      <c r="Z47" s="227"/>
      <c r="AA47" s="227"/>
      <c r="AB47" s="232"/>
    </row>
    <row r="48" spans="3:28" ht="12.75">
      <c r="C48" s="52">
        <v>38</v>
      </c>
      <c r="D48" s="58" t="s">
        <v>76</v>
      </c>
      <c r="E48" s="27">
        <f t="shared" si="7"/>
        <v>1.5</v>
      </c>
      <c r="F48" s="56">
        <f t="shared" si="9"/>
        <v>1.5</v>
      </c>
      <c r="G48" s="36"/>
      <c r="H48" s="47"/>
      <c r="I48" s="29">
        <f t="shared" si="8"/>
        <v>1.5</v>
      </c>
      <c r="J48" s="36">
        <v>1.5</v>
      </c>
      <c r="K48" s="36"/>
      <c r="L48" s="49"/>
      <c r="M48" s="27"/>
      <c r="N48" s="36"/>
      <c r="O48" s="36"/>
      <c r="P48" s="47"/>
      <c r="Q48" s="29"/>
      <c r="R48" s="36"/>
      <c r="S48" s="36"/>
      <c r="T48" s="49"/>
      <c r="U48" s="29"/>
      <c r="V48" s="36"/>
      <c r="W48" s="36"/>
      <c r="X48" s="47"/>
      <c r="Y48" s="231"/>
      <c r="Z48" s="227"/>
      <c r="AA48" s="227"/>
      <c r="AB48" s="232"/>
    </row>
    <row r="49" spans="3:28" ht="25.5">
      <c r="C49" s="52">
        <v>39</v>
      </c>
      <c r="D49" s="63" t="s">
        <v>77</v>
      </c>
      <c r="E49" s="40">
        <f t="shared" si="7"/>
        <v>157.713</v>
      </c>
      <c r="F49" s="61">
        <f t="shared" si="9"/>
        <v>157.713</v>
      </c>
      <c r="G49" s="42"/>
      <c r="H49" s="43"/>
      <c r="I49" s="44">
        <f t="shared" si="8"/>
        <v>134.272</v>
      </c>
      <c r="J49" s="42">
        <f>SUM(J50:J54)</f>
        <v>134.272</v>
      </c>
      <c r="K49" s="36"/>
      <c r="L49" s="49"/>
      <c r="M49" s="40"/>
      <c r="N49" s="42"/>
      <c r="O49" s="36"/>
      <c r="P49" s="47"/>
      <c r="Q49" s="29"/>
      <c r="R49" s="36"/>
      <c r="S49" s="36"/>
      <c r="T49" s="49"/>
      <c r="U49" s="44">
        <f>V49+X49</f>
        <v>23.441</v>
      </c>
      <c r="V49" s="42">
        <f>SUM(V50:V54)</f>
        <v>23.441</v>
      </c>
      <c r="W49" s="36"/>
      <c r="X49" s="47"/>
      <c r="Y49" s="231"/>
      <c r="Z49" s="227"/>
      <c r="AA49" s="227"/>
      <c r="AB49" s="232"/>
    </row>
    <row r="50" spans="3:28" ht="12.75">
      <c r="C50" s="52">
        <f>+C49+1</f>
        <v>40</v>
      </c>
      <c r="D50" s="54" t="s">
        <v>78</v>
      </c>
      <c r="E50" s="27">
        <f t="shared" si="7"/>
        <v>10</v>
      </c>
      <c r="F50" s="56">
        <f t="shared" si="9"/>
        <v>10</v>
      </c>
      <c r="G50" s="36"/>
      <c r="H50" s="47"/>
      <c r="I50" s="29">
        <f t="shared" si="8"/>
        <v>10</v>
      </c>
      <c r="J50" s="36">
        <v>10</v>
      </c>
      <c r="K50" s="36"/>
      <c r="L50" s="49"/>
      <c r="M50" s="27"/>
      <c r="N50" s="36"/>
      <c r="O50" s="36"/>
      <c r="P50" s="47"/>
      <c r="Q50" s="29"/>
      <c r="R50" s="36"/>
      <c r="S50" s="36"/>
      <c r="T50" s="49"/>
      <c r="U50" s="29"/>
      <c r="V50" s="36"/>
      <c r="W50" s="36"/>
      <c r="X50" s="47"/>
      <c r="Y50" s="231"/>
      <c r="Z50" s="227"/>
      <c r="AA50" s="227"/>
      <c r="AB50" s="232"/>
    </row>
    <row r="51" spans="3:28" ht="25.5">
      <c r="C51" s="52">
        <v>41</v>
      </c>
      <c r="D51" s="54" t="s">
        <v>79</v>
      </c>
      <c r="E51" s="27">
        <f t="shared" si="7"/>
        <v>49.4</v>
      </c>
      <c r="F51" s="56">
        <f t="shared" si="9"/>
        <v>49.4</v>
      </c>
      <c r="G51" s="36"/>
      <c r="H51" s="47"/>
      <c r="I51" s="29">
        <f t="shared" si="8"/>
        <v>49.4</v>
      </c>
      <c r="J51" s="36">
        <v>49.4</v>
      </c>
      <c r="K51" s="36"/>
      <c r="L51" s="49"/>
      <c r="M51" s="27"/>
      <c r="N51" s="36"/>
      <c r="O51" s="36"/>
      <c r="P51" s="47"/>
      <c r="Q51" s="29"/>
      <c r="R51" s="36"/>
      <c r="S51" s="36"/>
      <c r="T51" s="49"/>
      <c r="U51" s="29"/>
      <c r="V51" s="36"/>
      <c r="W51" s="36"/>
      <c r="X51" s="47"/>
      <c r="Y51" s="231"/>
      <c r="Z51" s="227"/>
      <c r="AA51" s="227"/>
      <c r="AB51" s="232"/>
    </row>
    <row r="52" spans="3:28" ht="12.75">
      <c r="C52" s="52">
        <v>42</v>
      </c>
      <c r="D52" s="64" t="s">
        <v>80</v>
      </c>
      <c r="E52" s="27">
        <f t="shared" si="7"/>
        <v>74.8</v>
      </c>
      <c r="F52" s="56">
        <f t="shared" si="9"/>
        <v>74.8</v>
      </c>
      <c r="G52" s="36"/>
      <c r="H52" s="47"/>
      <c r="I52" s="29">
        <f t="shared" si="8"/>
        <v>74.8</v>
      </c>
      <c r="J52" s="36">
        <v>74.8</v>
      </c>
      <c r="K52" s="36"/>
      <c r="L52" s="49"/>
      <c r="M52" s="27"/>
      <c r="N52" s="36"/>
      <c r="O52" s="36"/>
      <c r="P52" s="47"/>
      <c r="Q52" s="29"/>
      <c r="R52" s="36"/>
      <c r="S52" s="36"/>
      <c r="T52" s="49"/>
      <c r="U52" s="29"/>
      <c r="V52" s="36"/>
      <c r="W52" s="36"/>
      <c r="X52" s="47"/>
      <c r="Y52" s="231"/>
      <c r="Z52" s="227"/>
      <c r="AA52" s="227"/>
      <c r="AB52" s="232"/>
    </row>
    <row r="53" spans="3:28" ht="12.75">
      <c r="C53" s="52">
        <v>43</v>
      </c>
      <c r="D53" s="54" t="s">
        <v>81</v>
      </c>
      <c r="E53" s="27">
        <f t="shared" si="7"/>
        <v>0.072</v>
      </c>
      <c r="F53" s="56">
        <f t="shared" si="9"/>
        <v>0.072</v>
      </c>
      <c r="G53" s="36"/>
      <c r="H53" s="47"/>
      <c r="I53" s="29">
        <f t="shared" si="8"/>
        <v>0.072</v>
      </c>
      <c r="J53" s="36">
        <v>0.072</v>
      </c>
      <c r="K53" s="36"/>
      <c r="L53" s="49"/>
      <c r="M53" s="27"/>
      <c r="N53" s="36"/>
      <c r="O53" s="36"/>
      <c r="P53" s="47"/>
      <c r="Q53" s="29"/>
      <c r="R53" s="36"/>
      <c r="S53" s="36"/>
      <c r="T53" s="49"/>
      <c r="U53" s="29"/>
      <c r="V53" s="36"/>
      <c r="W53" s="36"/>
      <c r="X53" s="47"/>
      <c r="Y53" s="231"/>
      <c r="Z53" s="227"/>
      <c r="AA53" s="227"/>
      <c r="AB53" s="232"/>
    </row>
    <row r="54" spans="3:28" ht="12.75">
      <c r="C54" s="52">
        <v>44</v>
      </c>
      <c r="D54" s="54" t="s">
        <v>82</v>
      </c>
      <c r="E54" s="27">
        <f t="shared" si="7"/>
        <v>23.441</v>
      </c>
      <c r="F54" s="56">
        <f t="shared" si="9"/>
        <v>23.441</v>
      </c>
      <c r="G54" s="36"/>
      <c r="H54" s="47"/>
      <c r="I54" s="29"/>
      <c r="J54" s="36"/>
      <c r="K54" s="36"/>
      <c r="L54" s="49"/>
      <c r="M54" s="27"/>
      <c r="N54" s="36"/>
      <c r="O54" s="36"/>
      <c r="P54" s="47"/>
      <c r="Q54" s="29"/>
      <c r="R54" s="36"/>
      <c r="S54" s="36"/>
      <c r="T54" s="49"/>
      <c r="U54" s="29">
        <f>V54+X54</f>
        <v>23.441</v>
      </c>
      <c r="V54" s="36">
        <v>23.441</v>
      </c>
      <c r="W54" s="36"/>
      <c r="X54" s="47"/>
      <c r="Y54" s="231"/>
      <c r="Z54" s="227"/>
      <c r="AA54" s="227"/>
      <c r="AB54" s="232"/>
    </row>
    <row r="55" spans="3:28" ht="12.75">
      <c r="C55" s="52">
        <v>45</v>
      </c>
      <c r="D55" s="60" t="s">
        <v>83</v>
      </c>
      <c r="E55" s="40">
        <f t="shared" si="7"/>
        <v>4737.648</v>
      </c>
      <c r="F55" s="61">
        <f t="shared" si="9"/>
        <v>1099.101</v>
      </c>
      <c r="G55" s="61">
        <f>K55+O55+S55+W55</f>
        <v>2.438</v>
      </c>
      <c r="H55" s="43">
        <f>L55+P55+T55+X55</f>
        <v>3638.547</v>
      </c>
      <c r="I55" s="65">
        <f>J55+L55</f>
        <v>967.066</v>
      </c>
      <c r="J55" s="42">
        <f>J56+J58+J59+J60+J61+J63+J64+J65</f>
        <v>573.236</v>
      </c>
      <c r="K55" s="42">
        <f>K56+K58+K59+K60+K61+K63+K64+K65</f>
        <v>2.438</v>
      </c>
      <c r="L55" s="42">
        <f>L56+L58+L59+L60+L61+L63+L64+L65</f>
        <v>393.83</v>
      </c>
      <c r="M55" s="40">
        <f>N55+P55</f>
        <v>3770.5820000000003</v>
      </c>
      <c r="N55" s="42">
        <f>N60+N62</f>
        <v>525.865</v>
      </c>
      <c r="O55" s="36"/>
      <c r="P55" s="43">
        <f>P57+P62</f>
        <v>3244.717</v>
      </c>
      <c r="Q55" s="29"/>
      <c r="R55" s="36"/>
      <c r="S55" s="36"/>
      <c r="T55" s="49"/>
      <c r="U55" s="29"/>
      <c r="V55" s="36"/>
      <c r="W55" s="36"/>
      <c r="X55" s="47"/>
      <c r="Y55" s="231"/>
      <c r="Z55" s="227"/>
      <c r="AA55" s="227"/>
      <c r="AB55" s="232"/>
    </row>
    <row r="56" spans="3:28" ht="12.75">
      <c r="C56" s="52">
        <v>46</v>
      </c>
      <c r="D56" s="62" t="s">
        <v>84</v>
      </c>
      <c r="E56" s="27">
        <f t="shared" si="7"/>
        <v>2842.7920000000004</v>
      </c>
      <c r="F56" s="56">
        <f t="shared" si="9"/>
        <v>365.408</v>
      </c>
      <c r="G56" s="36"/>
      <c r="H56" s="47">
        <f>L56+P56+T56+X56</f>
        <v>2477.384</v>
      </c>
      <c r="I56" s="29">
        <f>J56+L56</f>
        <v>707.883</v>
      </c>
      <c r="J56" s="36">
        <v>365.408</v>
      </c>
      <c r="K56" s="36"/>
      <c r="L56" s="49">
        <v>342.475</v>
      </c>
      <c r="M56" s="27">
        <f>N56+P56</f>
        <v>2134.909</v>
      </c>
      <c r="N56" s="36"/>
      <c r="O56" s="36"/>
      <c r="P56" s="47">
        <f>P57</f>
        <v>2134.909</v>
      </c>
      <c r="Q56" s="29"/>
      <c r="R56" s="36"/>
      <c r="S56" s="36"/>
      <c r="T56" s="49"/>
      <c r="U56" s="29"/>
      <c r="V56" s="36"/>
      <c r="W56" s="36"/>
      <c r="X56" s="47"/>
      <c r="Y56" s="231"/>
      <c r="Z56" s="227"/>
      <c r="AA56" s="227"/>
      <c r="AB56" s="232"/>
    </row>
    <row r="57" spans="3:28" ht="12.75">
      <c r="C57" s="52">
        <v>47</v>
      </c>
      <c r="D57" s="67" t="s">
        <v>85</v>
      </c>
      <c r="E57" s="27">
        <f t="shared" si="7"/>
        <v>2134.909</v>
      </c>
      <c r="F57" s="56"/>
      <c r="G57" s="36"/>
      <c r="H57" s="47">
        <f>L57+P57+T57+X57</f>
        <v>2134.909</v>
      </c>
      <c r="I57" s="29"/>
      <c r="J57" s="36"/>
      <c r="K57" s="36"/>
      <c r="L57" s="49"/>
      <c r="M57" s="27">
        <f>N57+P57</f>
        <v>2134.909</v>
      </c>
      <c r="N57" s="36"/>
      <c r="O57" s="36"/>
      <c r="P57" s="68">
        <v>2134.909</v>
      </c>
      <c r="Q57" s="29"/>
      <c r="R57" s="36"/>
      <c r="S57" s="36"/>
      <c r="T57" s="49"/>
      <c r="U57" s="29"/>
      <c r="V57" s="36"/>
      <c r="W57" s="36"/>
      <c r="X57" s="47"/>
      <c r="Y57" s="231"/>
      <c r="Z57" s="227"/>
      <c r="AA57" s="227"/>
      <c r="AB57" s="232"/>
    </row>
    <row r="58" spans="3:28" ht="25.5">
      <c r="C58" s="52">
        <v>48</v>
      </c>
      <c r="D58" s="69" t="s">
        <v>86</v>
      </c>
      <c r="E58" s="70">
        <f t="shared" si="7"/>
        <v>50</v>
      </c>
      <c r="F58" s="56"/>
      <c r="G58" s="36"/>
      <c r="H58" s="70">
        <f>L58+P58+T58+X58</f>
        <v>50</v>
      </c>
      <c r="I58" s="29">
        <f>J58+L58</f>
        <v>50</v>
      </c>
      <c r="J58" s="36"/>
      <c r="K58" s="36"/>
      <c r="L58" s="49">
        <v>50</v>
      </c>
      <c r="M58" s="27"/>
      <c r="N58" s="36"/>
      <c r="O58" s="36"/>
      <c r="P58" s="47"/>
      <c r="Q58" s="29"/>
      <c r="R58" s="36"/>
      <c r="S58" s="36"/>
      <c r="T58" s="49"/>
      <c r="U58" s="29"/>
      <c r="V58" s="36"/>
      <c r="W58" s="36"/>
      <c r="X58" s="47"/>
      <c r="Y58" s="231"/>
      <c r="Z58" s="227"/>
      <c r="AA58" s="227"/>
      <c r="AB58" s="232"/>
    </row>
    <row r="59" spans="3:28" ht="12.75">
      <c r="C59" s="52">
        <v>49</v>
      </c>
      <c r="D59" s="62" t="s">
        <v>87</v>
      </c>
      <c r="E59" s="27">
        <f t="shared" si="7"/>
        <v>163.672</v>
      </c>
      <c r="F59" s="56">
        <f aca="true" t="shared" si="10" ref="F59:F89">J59+N59+R59+V59</f>
        <v>163.672</v>
      </c>
      <c r="G59" s="36"/>
      <c r="H59" s="70"/>
      <c r="I59" s="29">
        <f>J59+L59</f>
        <v>163.672</v>
      </c>
      <c r="J59" s="36">
        <v>163.672</v>
      </c>
      <c r="K59" s="36"/>
      <c r="L59" s="49"/>
      <c r="M59" s="27"/>
      <c r="N59" s="36"/>
      <c r="O59" s="36"/>
      <c r="P59" s="47"/>
      <c r="Q59" s="29"/>
      <c r="R59" s="36"/>
      <c r="S59" s="36"/>
      <c r="T59" s="49"/>
      <c r="U59" s="29"/>
      <c r="V59" s="36"/>
      <c r="W59" s="36"/>
      <c r="X59" s="47"/>
      <c r="Y59" s="231"/>
      <c r="Z59" s="227"/>
      <c r="AA59" s="227"/>
      <c r="AB59" s="232"/>
    </row>
    <row r="60" spans="3:28" ht="12.75">
      <c r="C60" s="52">
        <v>50</v>
      </c>
      <c r="D60" s="54" t="s">
        <v>51</v>
      </c>
      <c r="E60" s="27">
        <f t="shared" si="7"/>
        <v>10.991</v>
      </c>
      <c r="F60" s="56">
        <f t="shared" si="10"/>
        <v>10.991</v>
      </c>
      <c r="G60" s="36"/>
      <c r="H60" s="70"/>
      <c r="I60" s="29"/>
      <c r="J60" s="36"/>
      <c r="K60" s="36"/>
      <c r="L60" s="49"/>
      <c r="M60" s="27">
        <f>N60+P60</f>
        <v>10.991</v>
      </c>
      <c r="N60" s="36">
        <v>10.991</v>
      </c>
      <c r="O60" s="36"/>
      <c r="P60" s="47"/>
      <c r="Q60" s="29"/>
      <c r="R60" s="36"/>
      <c r="S60" s="36"/>
      <c r="T60" s="49"/>
      <c r="U60" s="29"/>
      <c r="V60" s="36"/>
      <c r="W60" s="36"/>
      <c r="X60" s="47"/>
      <c r="Y60" s="231"/>
      <c r="Z60" s="227"/>
      <c r="AA60" s="227"/>
      <c r="AB60" s="232"/>
    </row>
    <row r="61" spans="3:28" ht="12.75">
      <c r="C61" s="52">
        <v>51</v>
      </c>
      <c r="D61" s="54" t="s">
        <v>88</v>
      </c>
      <c r="E61" s="27">
        <f t="shared" si="7"/>
        <v>15.331999999999999</v>
      </c>
      <c r="F61" s="56">
        <f t="shared" si="10"/>
        <v>14.632</v>
      </c>
      <c r="G61" s="36"/>
      <c r="H61" s="70">
        <f>L61+P61+T61+X61</f>
        <v>0.7</v>
      </c>
      <c r="I61" s="29">
        <f aca="true" t="shared" si="11" ref="I61:I75">J61+L61</f>
        <v>15.331999999999999</v>
      </c>
      <c r="J61" s="36">
        <v>14.632</v>
      </c>
      <c r="K61" s="36"/>
      <c r="L61" s="49">
        <v>0.7</v>
      </c>
      <c r="M61" s="27"/>
      <c r="N61" s="36"/>
      <c r="O61" s="36"/>
      <c r="P61" s="47"/>
      <c r="Q61" s="29"/>
      <c r="R61" s="36"/>
      <c r="S61" s="36"/>
      <c r="T61" s="49"/>
      <c r="U61" s="29"/>
      <c r="V61" s="36"/>
      <c r="W61" s="36"/>
      <c r="X61" s="47"/>
      <c r="Y61" s="231"/>
      <c r="Z61" s="227"/>
      <c r="AA61" s="227"/>
      <c r="AB61" s="232"/>
    </row>
    <row r="62" spans="3:28" ht="12.75">
      <c r="C62" s="52">
        <v>52</v>
      </c>
      <c r="D62" s="54" t="s">
        <v>223</v>
      </c>
      <c r="E62" s="27">
        <f t="shared" si="7"/>
        <v>1624.682</v>
      </c>
      <c r="F62" s="56">
        <f t="shared" si="10"/>
        <v>514.874</v>
      </c>
      <c r="G62" s="36"/>
      <c r="H62" s="70">
        <f>L62+P62+T62+X62</f>
        <v>1109.808</v>
      </c>
      <c r="I62" s="29"/>
      <c r="J62" s="36"/>
      <c r="K62" s="36"/>
      <c r="L62" s="49"/>
      <c r="M62" s="27">
        <f>N62+P62</f>
        <v>1624.682</v>
      </c>
      <c r="N62" s="36">
        <v>514.874</v>
      </c>
      <c r="O62" s="36"/>
      <c r="P62" s="47">
        <v>1109.808</v>
      </c>
      <c r="Q62" s="29"/>
      <c r="R62" s="36"/>
      <c r="S62" s="36"/>
      <c r="T62" s="49"/>
      <c r="U62" s="29"/>
      <c r="V62" s="36"/>
      <c r="W62" s="36"/>
      <c r="X62" s="47"/>
      <c r="Y62" s="231"/>
      <c r="Z62" s="227"/>
      <c r="AA62" s="227"/>
      <c r="AB62" s="232"/>
    </row>
    <row r="63" spans="3:28" ht="12.75">
      <c r="C63" s="52">
        <v>53</v>
      </c>
      <c r="D63" s="54" t="s">
        <v>89</v>
      </c>
      <c r="E63" s="27">
        <f t="shared" si="7"/>
        <v>3.609</v>
      </c>
      <c r="F63" s="56">
        <f t="shared" si="10"/>
        <v>3.609</v>
      </c>
      <c r="G63" s="56">
        <f>K63+O63+S63+W63</f>
        <v>2.438</v>
      </c>
      <c r="H63" s="47"/>
      <c r="I63" s="29">
        <f t="shared" si="11"/>
        <v>3.609</v>
      </c>
      <c r="J63" s="36">
        <v>3.609</v>
      </c>
      <c r="K63" s="48">
        <v>2.438</v>
      </c>
      <c r="L63" s="49"/>
      <c r="M63" s="27"/>
      <c r="N63" s="36"/>
      <c r="O63" s="36"/>
      <c r="P63" s="47"/>
      <c r="Q63" s="29"/>
      <c r="R63" s="36"/>
      <c r="S63" s="36"/>
      <c r="T63" s="49"/>
      <c r="U63" s="29"/>
      <c r="V63" s="36"/>
      <c r="W63" s="36"/>
      <c r="X63" s="47"/>
      <c r="Y63" s="231"/>
      <c r="Z63" s="227"/>
      <c r="AA63" s="227"/>
      <c r="AB63" s="232"/>
    </row>
    <row r="64" spans="3:28" ht="12.75">
      <c r="C64" s="52">
        <v>54</v>
      </c>
      <c r="D64" s="54" t="s">
        <v>90</v>
      </c>
      <c r="E64" s="27">
        <f t="shared" si="7"/>
        <v>14.972999999999999</v>
      </c>
      <c r="F64" s="56">
        <f t="shared" si="10"/>
        <v>14.318</v>
      </c>
      <c r="G64" s="36"/>
      <c r="H64" s="47"/>
      <c r="I64" s="29">
        <f t="shared" si="11"/>
        <v>14.972999999999999</v>
      </c>
      <c r="J64" s="36">
        <v>14.318</v>
      </c>
      <c r="K64" s="48"/>
      <c r="L64" s="49">
        <v>0.655</v>
      </c>
      <c r="M64" s="27"/>
      <c r="N64" s="36"/>
      <c r="O64" s="36"/>
      <c r="P64" s="47"/>
      <c r="Q64" s="29"/>
      <c r="R64" s="36"/>
      <c r="S64" s="36"/>
      <c r="T64" s="49"/>
      <c r="U64" s="29"/>
      <c r="V64" s="36"/>
      <c r="W64" s="36"/>
      <c r="X64" s="47"/>
      <c r="Y64" s="231"/>
      <c r="Z64" s="227"/>
      <c r="AA64" s="227"/>
      <c r="AB64" s="232"/>
    </row>
    <row r="65" spans="3:28" ht="12.75">
      <c r="C65" s="52">
        <v>55</v>
      </c>
      <c r="D65" s="50" t="s">
        <v>91</v>
      </c>
      <c r="E65" s="27">
        <f aca="true" t="shared" si="12" ref="E65:E96">I65+M65+Q65+U65</f>
        <v>11.597</v>
      </c>
      <c r="F65" s="56">
        <f t="shared" si="10"/>
        <v>11.597</v>
      </c>
      <c r="G65" s="36"/>
      <c r="H65" s="47"/>
      <c r="I65" s="29">
        <f t="shared" si="11"/>
        <v>11.597</v>
      </c>
      <c r="J65" s="36">
        <v>11.597</v>
      </c>
      <c r="K65" s="48"/>
      <c r="L65" s="49"/>
      <c r="M65" s="27"/>
      <c r="N65" s="36"/>
      <c r="O65" s="36"/>
      <c r="P65" s="47"/>
      <c r="Q65" s="29"/>
      <c r="R65" s="36"/>
      <c r="S65" s="36"/>
      <c r="T65" s="49"/>
      <c r="U65" s="29"/>
      <c r="V65" s="36"/>
      <c r="W65" s="36"/>
      <c r="X65" s="47"/>
      <c r="Y65" s="231"/>
      <c r="Z65" s="227"/>
      <c r="AA65" s="227"/>
      <c r="AB65" s="232"/>
    </row>
    <row r="66" spans="3:28" ht="25.5">
      <c r="C66" s="52">
        <v>56</v>
      </c>
      <c r="D66" s="63" t="s">
        <v>92</v>
      </c>
      <c r="E66" s="40">
        <f t="shared" si="12"/>
        <v>139.488</v>
      </c>
      <c r="F66" s="61">
        <f t="shared" si="10"/>
        <v>139.488</v>
      </c>
      <c r="G66" s="42"/>
      <c r="H66" s="43"/>
      <c r="I66" s="44">
        <f t="shared" si="11"/>
        <v>139.488</v>
      </c>
      <c r="J66" s="42">
        <f>SUM(J67:J69)</f>
        <v>139.488</v>
      </c>
      <c r="K66" s="36"/>
      <c r="L66" s="49"/>
      <c r="M66" s="27"/>
      <c r="N66" s="36"/>
      <c r="O66" s="36"/>
      <c r="P66" s="47"/>
      <c r="Q66" s="29"/>
      <c r="R66" s="36"/>
      <c r="S66" s="36"/>
      <c r="T66" s="49"/>
      <c r="U66" s="29"/>
      <c r="V66" s="36"/>
      <c r="W66" s="36"/>
      <c r="X66" s="47"/>
      <c r="Y66" s="231"/>
      <c r="Z66" s="227"/>
      <c r="AA66" s="227"/>
      <c r="AB66" s="232"/>
    </row>
    <row r="67" spans="3:28" ht="25.5">
      <c r="C67" s="52">
        <v>57</v>
      </c>
      <c r="D67" s="54" t="s">
        <v>93</v>
      </c>
      <c r="E67" s="27">
        <f t="shared" si="12"/>
        <v>51.926</v>
      </c>
      <c r="F67" s="56">
        <f t="shared" si="10"/>
        <v>51.926</v>
      </c>
      <c r="G67" s="36"/>
      <c r="H67" s="47"/>
      <c r="I67" s="29">
        <f t="shared" si="11"/>
        <v>51.926</v>
      </c>
      <c r="J67" s="36">
        <v>51.926</v>
      </c>
      <c r="K67" s="36"/>
      <c r="L67" s="49"/>
      <c r="M67" s="27"/>
      <c r="N67" s="36"/>
      <c r="O67" s="36"/>
      <c r="P67" s="47"/>
      <c r="Q67" s="29"/>
      <c r="R67" s="36"/>
      <c r="S67" s="36"/>
      <c r="T67" s="49"/>
      <c r="U67" s="29"/>
      <c r="V67" s="36"/>
      <c r="W67" s="36"/>
      <c r="X67" s="47"/>
      <c r="Y67" s="231"/>
      <c r="Z67" s="227"/>
      <c r="AA67" s="227"/>
      <c r="AB67" s="232"/>
    </row>
    <row r="68" spans="3:28" ht="25.5">
      <c r="C68" s="52">
        <v>58</v>
      </c>
      <c r="D68" s="54" t="s">
        <v>94</v>
      </c>
      <c r="E68" s="27">
        <f t="shared" si="12"/>
        <v>16.604</v>
      </c>
      <c r="F68" s="56">
        <f t="shared" si="10"/>
        <v>16.604</v>
      </c>
      <c r="G68" s="36"/>
      <c r="H68" s="47"/>
      <c r="I68" s="29">
        <f t="shared" si="11"/>
        <v>16.604</v>
      </c>
      <c r="J68" s="36">
        <v>16.604</v>
      </c>
      <c r="K68" s="36"/>
      <c r="L68" s="49"/>
      <c r="M68" s="27"/>
      <c r="N68" s="36"/>
      <c r="O68" s="36"/>
      <c r="P68" s="47"/>
      <c r="Q68" s="29"/>
      <c r="R68" s="36"/>
      <c r="S68" s="36"/>
      <c r="T68" s="49"/>
      <c r="U68" s="29"/>
      <c r="V68" s="36"/>
      <c r="W68" s="36"/>
      <c r="X68" s="47"/>
      <c r="Y68" s="231"/>
      <c r="Z68" s="227"/>
      <c r="AA68" s="227"/>
      <c r="AB68" s="232"/>
    </row>
    <row r="69" spans="3:28" ht="12.75">
      <c r="C69" s="52">
        <v>59</v>
      </c>
      <c r="D69" s="54" t="s">
        <v>95</v>
      </c>
      <c r="E69" s="27">
        <f t="shared" si="12"/>
        <v>70.958</v>
      </c>
      <c r="F69" s="56">
        <f t="shared" si="10"/>
        <v>70.958</v>
      </c>
      <c r="G69" s="36"/>
      <c r="H69" s="47"/>
      <c r="I69" s="29">
        <f t="shared" si="11"/>
        <v>70.958</v>
      </c>
      <c r="J69" s="36">
        <v>70.958</v>
      </c>
      <c r="K69" s="36"/>
      <c r="L69" s="49"/>
      <c r="M69" s="27"/>
      <c r="N69" s="36"/>
      <c r="O69" s="36"/>
      <c r="P69" s="47"/>
      <c r="Q69" s="29"/>
      <c r="R69" s="36"/>
      <c r="S69" s="36"/>
      <c r="T69" s="49"/>
      <c r="U69" s="29"/>
      <c r="V69" s="36"/>
      <c r="W69" s="36"/>
      <c r="X69" s="47"/>
      <c r="Y69" s="231"/>
      <c r="Z69" s="227"/>
      <c r="AA69" s="227"/>
      <c r="AB69" s="232"/>
    </row>
    <row r="70" spans="3:28" ht="25.5">
      <c r="C70" s="52">
        <v>60</v>
      </c>
      <c r="D70" s="63" t="s">
        <v>96</v>
      </c>
      <c r="E70" s="40">
        <f t="shared" si="12"/>
        <v>217.38699999999997</v>
      </c>
      <c r="F70" s="61">
        <f t="shared" si="10"/>
        <v>202.59499999999997</v>
      </c>
      <c r="G70" s="61"/>
      <c r="H70" s="61">
        <f>L70+P70+T70+X70</f>
        <v>14.792</v>
      </c>
      <c r="I70" s="44">
        <f t="shared" si="11"/>
        <v>217.38699999999997</v>
      </c>
      <c r="J70" s="42">
        <f>SUM(J71:J75)</f>
        <v>202.59499999999997</v>
      </c>
      <c r="K70" s="42"/>
      <c r="L70" s="42">
        <f>SUM(L71:L75)</f>
        <v>14.792</v>
      </c>
      <c r="M70" s="27"/>
      <c r="N70" s="36"/>
      <c r="O70" s="36"/>
      <c r="P70" s="47"/>
      <c r="Q70" s="29"/>
      <c r="R70" s="36"/>
      <c r="S70" s="36"/>
      <c r="T70" s="49"/>
      <c r="U70" s="44"/>
      <c r="V70" s="42"/>
      <c r="W70" s="36"/>
      <c r="X70" s="47"/>
      <c r="Y70" s="231"/>
      <c r="Z70" s="227"/>
      <c r="AA70" s="227"/>
      <c r="AB70" s="232"/>
    </row>
    <row r="71" spans="3:28" ht="12.75">
      <c r="C71" s="52">
        <f aca="true" t="shared" si="13" ref="C71:C77">+C70+1</f>
        <v>61</v>
      </c>
      <c r="D71" s="54" t="s">
        <v>97</v>
      </c>
      <c r="E71" s="27">
        <f t="shared" si="12"/>
        <v>16.552</v>
      </c>
      <c r="F71" s="56">
        <f t="shared" si="10"/>
        <v>15.4</v>
      </c>
      <c r="G71" s="56"/>
      <c r="H71" s="56">
        <f>L71+P71+T71+X71</f>
        <v>1.152</v>
      </c>
      <c r="I71" s="29">
        <f t="shared" si="11"/>
        <v>16.552</v>
      </c>
      <c r="J71" s="36">
        <v>15.4</v>
      </c>
      <c r="K71" s="36"/>
      <c r="L71" s="49">
        <v>1.152</v>
      </c>
      <c r="M71" s="27"/>
      <c r="N71" s="36"/>
      <c r="O71" s="36"/>
      <c r="P71" s="47"/>
      <c r="Q71" s="29"/>
      <c r="R71" s="36"/>
      <c r="S71" s="36"/>
      <c r="T71" s="49"/>
      <c r="U71" s="29"/>
      <c r="V71" s="36"/>
      <c r="W71" s="36"/>
      <c r="X71" s="47"/>
      <c r="Y71" s="231"/>
      <c r="Z71" s="227"/>
      <c r="AA71" s="227"/>
      <c r="AB71" s="232"/>
    </row>
    <row r="72" spans="3:28" ht="12.75">
      <c r="C72" s="52">
        <f t="shared" si="13"/>
        <v>62</v>
      </c>
      <c r="D72" s="54" t="s">
        <v>98</v>
      </c>
      <c r="E72" s="27">
        <f t="shared" si="12"/>
        <v>1.213</v>
      </c>
      <c r="F72" s="56">
        <f t="shared" si="10"/>
        <v>1.213</v>
      </c>
      <c r="G72" s="36"/>
      <c r="H72" s="47"/>
      <c r="I72" s="29">
        <f t="shared" si="11"/>
        <v>1.213</v>
      </c>
      <c r="J72" s="36">
        <v>1.213</v>
      </c>
      <c r="K72" s="36"/>
      <c r="L72" s="49"/>
      <c r="M72" s="27"/>
      <c r="N72" s="36"/>
      <c r="O72" s="36"/>
      <c r="P72" s="47"/>
      <c r="Q72" s="29"/>
      <c r="R72" s="36"/>
      <c r="S72" s="36"/>
      <c r="T72" s="49"/>
      <c r="U72" s="29"/>
      <c r="V72" s="36"/>
      <c r="W72" s="36"/>
      <c r="X72" s="47"/>
      <c r="Y72" s="231"/>
      <c r="Z72" s="227"/>
      <c r="AA72" s="227"/>
      <c r="AB72" s="232"/>
    </row>
    <row r="73" spans="3:28" ht="25.5">
      <c r="C73" s="52">
        <f t="shared" si="13"/>
        <v>63</v>
      </c>
      <c r="D73" s="54" t="s">
        <v>99</v>
      </c>
      <c r="E73" s="27">
        <f t="shared" si="12"/>
        <v>7.708</v>
      </c>
      <c r="F73" s="56">
        <f t="shared" si="10"/>
        <v>7.708</v>
      </c>
      <c r="G73" s="36"/>
      <c r="H73" s="47"/>
      <c r="I73" s="29">
        <f t="shared" si="11"/>
        <v>7.708</v>
      </c>
      <c r="J73" s="36">
        <v>7.708</v>
      </c>
      <c r="K73" s="36"/>
      <c r="L73" s="49"/>
      <c r="M73" s="27"/>
      <c r="N73" s="36"/>
      <c r="O73" s="36"/>
      <c r="P73" s="47"/>
      <c r="Q73" s="29"/>
      <c r="R73" s="36"/>
      <c r="S73" s="36"/>
      <c r="T73" s="49"/>
      <c r="U73" s="29"/>
      <c r="V73" s="36"/>
      <c r="W73" s="36"/>
      <c r="X73" s="47"/>
      <c r="Y73" s="231"/>
      <c r="Z73" s="227"/>
      <c r="AA73" s="227"/>
      <c r="AB73" s="232"/>
    </row>
    <row r="74" spans="3:28" ht="12.75">
      <c r="C74" s="52">
        <f t="shared" si="13"/>
        <v>64</v>
      </c>
      <c r="D74" s="54" t="s">
        <v>100</v>
      </c>
      <c r="E74" s="27">
        <f t="shared" si="12"/>
        <v>17.199</v>
      </c>
      <c r="F74" s="56">
        <f t="shared" si="10"/>
        <v>17.199</v>
      </c>
      <c r="G74" s="36"/>
      <c r="H74" s="47"/>
      <c r="I74" s="29">
        <f t="shared" si="11"/>
        <v>17.199</v>
      </c>
      <c r="J74" s="36">
        <v>17.199</v>
      </c>
      <c r="K74" s="36"/>
      <c r="L74" s="49"/>
      <c r="M74" s="27"/>
      <c r="N74" s="36"/>
      <c r="O74" s="36"/>
      <c r="P74" s="47"/>
      <c r="Q74" s="29"/>
      <c r="R74" s="36"/>
      <c r="S74" s="36"/>
      <c r="T74" s="49"/>
      <c r="U74" s="29"/>
      <c r="V74" s="36"/>
      <c r="W74" s="36"/>
      <c r="X74" s="47"/>
      <c r="Y74" s="231"/>
      <c r="Z74" s="227"/>
      <c r="AA74" s="227"/>
      <c r="AB74" s="232"/>
    </row>
    <row r="75" spans="3:28" ht="12.75">
      <c r="C75" s="52">
        <f t="shared" si="13"/>
        <v>65</v>
      </c>
      <c r="D75" s="64" t="s">
        <v>101</v>
      </c>
      <c r="E75" s="27">
        <f t="shared" si="12"/>
        <v>174.71499999999997</v>
      </c>
      <c r="F75" s="56">
        <f t="shared" si="10"/>
        <v>161.075</v>
      </c>
      <c r="G75" s="56"/>
      <c r="H75" s="56">
        <f>L75+P75+T75+X75</f>
        <v>13.64</v>
      </c>
      <c r="I75" s="29">
        <f t="shared" si="11"/>
        <v>174.71499999999997</v>
      </c>
      <c r="J75" s="71">
        <v>161.075</v>
      </c>
      <c r="K75" s="36"/>
      <c r="L75" s="49">
        <v>13.64</v>
      </c>
      <c r="M75" s="27"/>
      <c r="N75" s="36"/>
      <c r="O75" s="36"/>
      <c r="P75" s="47"/>
      <c r="Q75" s="29"/>
      <c r="R75" s="36"/>
      <c r="S75" s="36"/>
      <c r="T75" s="49"/>
      <c r="U75" s="29"/>
      <c r="V75" s="36"/>
      <c r="W75" s="36"/>
      <c r="X75" s="47"/>
      <c r="Y75" s="231"/>
      <c r="Z75" s="227"/>
      <c r="AA75" s="227"/>
      <c r="AB75" s="232"/>
    </row>
    <row r="76" spans="3:28" ht="12.75">
      <c r="C76" s="52">
        <f t="shared" si="13"/>
        <v>66</v>
      </c>
      <c r="D76" s="39" t="s">
        <v>102</v>
      </c>
      <c r="E76" s="40">
        <f t="shared" si="12"/>
        <v>137.19</v>
      </c>
      <c r="F76" s="61">
        <f t="shared" si="10"/>
        <v>137.19</v>
      </c>
      <c r="G76" s="42"/>
      <c r="H76" s="43"/>
      <c r="I76" s="44">
        <f>J76+L76</f>
        <v>137.19</v>
      </c>
      <c r="J76" s="42">
        <f>J77</f>
        <v>137.19</v>
      </c>
      <c r="K76" s="36"/>
      <c r="L76" s="49"/>
      <c r="M76" s="27"/>
      <c r="N76" s="36"/>
      <c r="O76" s="36"/>
      <c r="P76" s="47"/>
      <c r="Q76" s="29"/>
      <c r="R76" s="36"/>
      <c r="S76" s="36"/>
      <c r="T76" s="49"/>
      <c r="U76" s="29"/>
      <c r="V76" s="36"/>
      <c r="W76" s="36"/>
      <c r="X76" s="47"/>
      <c r="Y76" s="231"/>
      <c r="Z76" s="227"/>
      <c r="AA76" s="227"/>
      <c r="AB76" s="232"/>
    </row>
    <row r="77" spans="3:28" ht="12.75">
      <c r="C77" s="52">
        <f t="shared" si="13"/>
        <v>67</v>
      </c>
      <c r="D77" s="62" t="s">
        <v>103</v>
      </c>
      <c r="E77" s="27">
        <f t="shared" si="12"/>
        <v>137.19</v>
      </c>
      <c r="F77" s="56">
        <f t="shared" si="10"/>
        <v>137.19</v>
      </c>
      <c r="G77" s="36"/>
      <c r="H77" s="47"/>
      <c r="I77" s="29">
        <f>J77+L77</f>
        <v>137.19</v>
      </c>
      <c r="J77" s="36">
        <v>137.19</v>
      </c>
      <c r="K77" s="36"/>
      <c r="L77" s="49"/>
      <c r="M77" s="27"/>
      <c r="N77" s="36"/>
      <c r="O77" s="36"/>
      <c r="P77" s="47"/>
      <c r="Q77" s="29"/>
      <c r="R77" s="36"/>
      <c r="S77" s="36"/>
      <c r="T77" s="49"/>
      <c r="U77" s="29"/>
      <c r="V77" s="36"/>
      <c r="W77" s="36"/>
      <c r="X77" s="47"/>
      <c r="Y77" s="231"/>
      <c r="Z77" s="227"/>
      <c r="AA77" s="227"/>
      <c r="AB77" s="232"/>
    </row>
    <row r="78" spans="3:28" ht="12.75">
      <c r="C78" s="52">
        <v>68</v>
      </c>
      <c r="D78" s="39" t="s">
        <v>104</v>
      </c>
      <c r="E78" s="40">
        <f t="shared" si="12"/>
        <v>268.5</v>
      </c>
      <c r="F78" s="61">
        <f t="shared" si="10"/>
        <v>268.5</v>
      </c>
      <c r="G78" s="42"/>
      <c r="H78" s="43"/>
      <c r="I78" s="44">
        <f>J78+L78</f>
        <v>12.5</v>
      </c>
      <c r="J78" s="42">
        <f>J79+J80</f>
        <v>12.5</v>
      </c>
      <c r="K78" s="42"/>
      <c r="L78" s="45"/>
      <c r="M78" s="40">
        <f>M79+M80</f>
        <v>256</v>
      </c>
      <c r="N78" s="42">
        <f>N79+N80</f>
        <v>256</v>
      </c>
      <c r="O78" s="36"/>
      <c r="P78" s="47"/>
      <c r="Q78" s="29"/>
      <c r="R78" s="36"/>
      <c r="S78" s="36"/>
      <c r="T78" s="49"/>
      <c r="U78" s="29"/>
      <c r="V78" s="36"/>
      <c r="W78" s="36"/>
      <c r="X78" s="47"/>
      <c r="Y78" s="231"/>
      <c r="Z78" s="227"/>
      <c r="AA78" s="227"/>
      <c r="AB78" s="232"/>
    </row>
    <row r="79" spans="3:28" ht="12.75">
      <c r="C79" s="52">
        <f>+C78+1</f>
        <v>69</v>
      </c>
      <c r="D79" s="62" t="s">
        <v>105</v>
      </c>
      <c r="E79" s="27">
        <f t="shared" si="12"/>
        <v>256</v>
      </c>
      <c r="F79" s="56">
        <f t="shared" si="10"/>
        <v>256</v>
      </c>
      <c r="G79" s="36"/>
      <c r="H79" s="47"/>
      <c r="I79" s="29"/>
      <c r="J79" s="36"/>
      <c r="K79" s="36"/>
      <c r="L79" s="49"/>
      <c r="M79" s="27">
        <f>N79+P79</f>
        <v>256</v>
      </c>
      <c r="N79" s="36">
        <v>256</v>
      </c>
      <c r="O79" s="36"/>
      <c r="P79" s="47"/>
      <c r="Q79" s="29"/>
      <c r="R79" s="36"/>
      <c r="S79" s="36"/>
      <c r="T79" s="49"/>
      <c r="U79" s="29"/>
      <c r="V79" s="36"/>
      <c r="W79" s="36"/>
      <c r="X79" s="47"/>
      <c r="Y79" s="231"/>
      <c r="Z79" s="227"/>
      <c r="AA79" s="227"/>
      <c r="AB79" s="232"/>
    </row>
    <row r="80" spans="3:28" ht="12.75">
      <c r="C80" s="52">
        <f>+C79+1</f>
        <v>70</v>
      </c>
      <c r="D80" s="62" t="s">
        <v>106</v>
      </c>
      <c r="E80" s="27">
        <f t="shared" si="12"/>
        <v>12.5</v>
      </c>
      <c r="F80" s="56">
        <f t="shared" si="10"/>
        <v>12.5</v>
      </c>
      <c r="G80" s="36"/>
      <c r="H80" s="47"/>
      <c r="I80" s="29">
        <f>J80+L80</f>
        <v>12.5</v>
      </c>
      <c r="J80" s="36">
        <v>12.5</v>
      </c>
      <c r="K80" s="36"/>
      <c r="L80" s="49"/>
      <c r="M80" s="27"/>
      <c r="N80" s="36"/>
      <c r="O80" s="36"/>
      <c r="P80" s="47"/>
      <c r="Q80" s="29"/>
      <c r="R80" s="36"/>
      <c r="S80" s="36"/>
      <c r="T80" s="49"/>
      <c r="U80" s="29"/>
      <c r="V80" s="36"/>
      <c r="W80" s="36"/>
      <c r="X80" s="47"/>
      <c r="Y80" s="231"/>
      <c r="Z80" s="227"/>
      <c r="AA80" s="227"/>
      <c r="AB80" s="232"/>
    </row>
    <row r="81" spans="3:28" ht="12.75">
      <c r="C81" s="52">
        <v>71</v>
      </c>
      <c r="D81" s="39" t="s">
        <v>107</v>
      </c>
      <c r="E81" s="40">
        <f t="shared" si="12"/>
        <v>737.7529999999999</v>
      </c>
      <c r="F81" s="61">
        <f t="shared" si="10"/>
        <v>737.7529999999999</v>
      </c>
      <c r="G81" s="42">
        <f>K81+O81+S81+W81</f>
        <v>130.554</v>
      </c>
      <c r="H81" s="43"/>
      <c r="I81" s="44">
        <f>J81+L81</f>
        <v>656.7429999999999</v>
      </c>
      <c r="J81" s="42">
        <f>SUM(J82:J92)</f>
        <v>656.7429999999999</v>
      </c>
      <c r="K81" s="42">
        <f>SUM(K82:K92)</f>
        <v>115.91</v>
      </c>
      <c r="L81" s="49"/>
      <c r="M81" s="40">
        <f>N81+P81</f>
        <v>74.58500000000001</v>
      </c>
      <c r="N81" s="42">
        <f>SUM(N82:N92)</f>
        <v>74.58500000000001</v>
      </c>
      <c r="O81" s="42">
        <f>SUM(O82:O92)</f>
        <v>9.739</v>
      </c>
      <c r="P81" s="47"/>
      <c r="Q81" s="44">
        <f>+R81+T81</f>
        <v>6.425</v>
      </c>
      <c r="R81" s="42">
        <f>+R85+R86+R91+R92</f>
        <v>6.425</v>
      </c>
      <c r="S81" s="42">
        <f>+S85+S86+S91+S92</f>
        <v>4.905</v>
      </c>
      <c r="T81" s="49"/>
      <c r="U81" s="29"/>
      <c r="V81" s="36"/>
      <c r="W81" s="36"/>
      <c r="X81" s="47"/>
      <c r="Y81" s="231"/>
      <c r="Z81" s="227"/>
      <c r="AA81" s="227"/>
      <c r="AB81" s="232"/>
    </row>
    <row r="82" spans="3:28" ht="12.75">
      <c r="C82" s="52">
        <v>72</v>
      </c>
      <c r="D82" s="35" t="s">
        <v>108</v>
      </c>
      <c r="E82" s="27">
        <f t="shared" si="12"/>
        <v>20</v>
      </c>
      <c r="F82" s="56">
        <f t="shared" si="10"/>
        <v>20</v>
      </c>
      <c r="G82" s="36"/>
      <c r="H82" s="47"/>
      <c r="I82" s="29">
        <f>J82+L82</f>
        <v>20</v>
      </c>
      <c r="J82" s="36">
        <v>20</v>
      </c>
      <c r="K82" s="36"/>
      <c r="L82" s="49"/>
      <c r="M82" s="27"/>
      <c r="N82" s="36"/>
      <c r="O82" s="36"/>
      <c r="P82" s="47"/>
      <c r="Q82" s="29"/>
      <c r="R82" s="36"/>
      <c r="S82" s="36"/>
      <c r="T82" s="49"/>
      <c r="U82" s="29"/>
      <c r="V82" s="36"/>
      <c r="W82" s="36"/>
      <c r="X82" s="47"/>
      <c r="Y82" s="231"/>
      <c r="Z82" s="227"/>
      <c r="AA82" s="227"/>
      <c r="AB82" s="232"/>
    </row>
    <row r="83" spans="3:28" ht="12.75">
      <c r="C83" s="52">
        <f>+C82+1</f>
        <v>73</v>
      </c>
      <c r="D83" s="35" t="s">
        <v>109</v>
      </c>
      <c r="E83" s="27">
        <f t="shared" si="12"/>
        <v>3</v>
      </c>
      <c r="F83" s="56">
        <f t="shared" si="10"/>
        <v>3</v>
      </c>
      <c r="G83" s="36"/>
      <c r="H83" s="47"/>
      <c r="I83" s="29">
        <f>J83+L83</f>
        <v>3</v>
      </c>
      <c r="J83" s="36">
        <v>3</v>
      </c>
      <c r="K83" s="36"/>
      <c r="L83" s="49"/>
      <c r="M83" s="27"/>
      <c r="N83" s="36"/>
      <c r="O83" s="36"/>
      <c r="P83" s="47"/>
      <c r="Q83" s="29"/>
      <c r="R83" s="36"/>
      <c r="S83" s="36"/>
      <c r="T83" s="49"/>
      <c r="U83" s="29"/>
      <c r="V83" s="36"/>
      <c r="W83" s="36"/>
      <c r="X83" s="47"/>
      <c r="Y83" s="231"/>
      <c r="Z83" s="227"/>
      <c r="AA83" s="227"/>
      <c r="AB83" s="232"/>
    </row>
    <row r="84" spans="3:28" ht="12.75">
      <c r="C84" s="52">
        <f>+C83+1</f>
        <v>74</v>
      </c>
      <c r="D84" s="35" t="s">
        <v>110</v>
      </c>
      <c r="E84" s="27">
        <f t="shared" si="12"/>
        <v>466.4</v>
      </c>
      <c r="F84" s="56">
        <f t="shared" si="10"/>
        <v>466.4</v>
      </c>
      <c r="G84" s="36"/>
      <c r="H84" s="47"/>
      <c r="I84" s="29">
        <f>J84+L84</f>
        <v>466.4</v>
      </c>
      <c r="J84" s="36">
        <v>466.4</v>
      </c>
      <c r="K84" s="36"/>
      <c r="L84" s="49"/>
      <c r="M84" s="27"/>
      <c r="N84" s="36"/>
      <c r="O84" s="36"/>
      <c r="P84" s="47"/>
      <c r="Q84" s="29"/>
      <c r="R84" s="36"/>
      <c r="S84" s="36"/>
      <c r="T84" s="49"/>
      <c r="U84" s="29"/>
      <c r="V84" s="36"/>
      <c r="W84" s="36"/>
      <c r="X84" s="47"/>
      <c r="Y84" s="231"/>
      <c r="Z84" s="227"/>
      <c r="AA84" s="227"/>
      <c r="AB84" s="232"/>
    </row>
    <row r="85" spans="3:28" ht="12.75">
      <c r="C85" s="52">
        <f>+C84+1</f>
        <v>75</v>
      </c>
      <c r="D85" s="72" t="s">
        <v>111</v>
      </c>
      <c r="E85" s="27">
        <f t="shared" si="12"/>
        <v>0</v>
      </c>
      <c r="F85" s="56">
        <f t="shared" si="10"/>
        <v>0</v>
      </c>
      <c r="G85" s="36">
        <f>K85+O85+S85+W85</f>
        <v>0</v>
      </c>
      <c r="H85" s="47"/>
      <c r="I85" s="29"/>
      <c r="J85" s="36"/>
      <c r="K85" s="36"/>
      <c r="L85" s="49"/>
      <c r="M85" s="27"/>
      <c r="N85" s="36"/>
      <c r="O85" s="36"/>
      <c r="P85" s="47"/>
      <c r="Q85" s="29"/>
      <c r="R85" s="36"/>
      <c r="S85" s="36"/>
      <c r="T85" s="49"/>
      <c r="U85" s="29"/>
      <c r="V85" s="36"/>
      <c r="W85" s="36"/>
      <c r="X85" s="47"/>
      <c r="Y85" s="231"/>
      <c r="Z85" s="227"/>
      <c r="AA85" s="227"/>
      <c r="AB85" s="232"/>
    </row>
    <row r="86" spans="3:28" ht="12.75">
      <c r="C86" s="52">
        <v>76</v>
      </c>
      <c r="D86" s="35" t="s">
        <v>112</v>
      </c>
      <c r="E86" s="27">
        <f t="shared" si="12"/>
        <v>66.784</v>
      </c>
      <c r="F86" s="56">
        <f t="shared" si="10"/>
        <v>66.784</v>
      </c>
      <c r="G86" s="56">
        <f>K86+O86+S86+W86</f>
        <v>4.499</v>
      </c>
      <c r="H86" s="47"/>
      <c r="I86" s="183"/>
      <c r="J86" s="184"/>
      <c r="K86" s="184"/>
      <c r="L86" s="49"/>
      <c r="M86" s="27">
        <f>N86+P86</f>
        <v>66.784</v>
      </c>
      <c r="N86" s="36">
        <v>66.784</v>
      </c>
      <c r="O86" s="36">
        <v>4.499</v>
      </c>
      <c r="P86" s="47"/>
      <c r="Q86" s="29"/>
      <c r="R86" s="36"/>
      <c r="S86" s="36"/>
      <c r="T86" s="49"/>
      <c r="U86" s="29"/>
      <c r="V86" s="36"/>
      <c r="W86" s="36"/>
      <c r="X86" s="47"/>
      <c r="Y86" s="231"/>
      <c r="Z86" s="227"/>
      <c r="AA86" s="227"/>
      <c r="AB86" s="232"/>
    </row>
    <row r="87" spans="3:28" ht="12.75">
      <c r="C87" s="52">
        <v>77</v>
      </c>
      <c r="D87" s="35" t="s">
        <v>113</v>
      </c>
      <c r="E87" s="27">
        <f t="shared" si="12"/>
        <v>2</v>
      </c>
      <c r="F87" s="56">
        <f t="shared" si="10"/>
        <v>2</v>
      </c>
      <c r="G87" s="56">
        <f>K87+O87+S87+W87</f>
        <v>0.653</v>
      </c>
      <c r="H87" s="47"/>
      <c r="I87" s="29">
        <f>J87+L87</f>
        <v>2</v>
      </c>
      <c r="J87" s="36">
        <v>2</v>
      </c>
      <c r="K87" s="36">
        <v>0.653</v>
      </c>
      <c r="L87" s="49"/>
      <c r="M87" s="27"/>
      <c r="N87" s="36"/>
      <c r="O87" s="36"/>
      <c r="P87" s="47"/>
      <c r="Q87" s="29"/>
      <c r="R87" s="36"/>
      <c r="S87" s="36"/>
      <c r="T87" s="49"/>
      <c r="U87" s="29"/>
      <c r="V87" s="36"/>
      <c r="W87" s="36"/>
      <c r="X87" s="47"/>
      <c r="Y87" s="231"/>
      <c r="Z87" s="227"/>
      <c r="AA87" s="227"/>
      <c r="AB87" s="232"/>
    </row>
    <row r="88" spans="3:28" ht="12.75">
      <c r="C88" s="52">
        <v>78</v>
      </c>
      <c r="D88" s="35" t="s">
        <v>114</v>
      </c>
      <c r="E88" s="27">
        <f t="shared" si="12"/>
        <v>4.297</v>
      </c>
      <c r="F88" s="56">
        <f t="shared" si="10"/>
        <v>4.297</v>
      </c>
      <c r="G88" s="36"/>
      <c r="H88" s="47"/>
      <c r="I88" s="29">
        <f aca="true" t="shared" si="14" ref="I88:I98">J88+L88</f>
        <v>4.297</v>
      </c>
      <c r="J88" s="36">
        <v>4.297</v>
      </c>
      <c r="K88" s="36"/>
      <c r="L88" s="49"/>
      <c r="M88" s="27"/>
      <c r="N88" s="36"/>
      <c r="O88" s="36"/>
      <c r="P88" s="47"/>
      <c r="Q88" s="29"/>
      <c r="R88" s="36"/>
      <c r="S88" s="36"/>
      <c r="T88" s="49"/>
      <c r="U88" s="29"/>
      <c r="V88" s="36"/>
      <c r="W88" s="36"/>
      <c r="X88" s="47"/>
      <c r="Y88" s="231"/>
      <c r="Z88" s="227"/>
      <c r="AA88" s="227"/>
      <c r="AB88" s="232"/>
    </row>
    <row r="89" spans="3:28" ht="25.5" customHeight="1">
      <c r="C89" s="52">
        <v>79</v>
      </c>
      <c r="D89" s="54" t="s">
        <v>115</v>
      </c>
      <c r="E89" s="27">
        <f t="shared" si="12"/>
        <v>0.744</v>
      </c>
      <c r="F89" s="56">
        <f t="shared" si="10"/>
        <v>0.744</v>
      </c>
      <c r="G89" s="36"/>
      <c r="H89" s="47"/>
      <c r="I89" s="29">
        <f t="shared" si="14"/>
        <v>0.744</v>
      </c>
      <c r="J89" s="36">
        <v>0.744</v>
      </c>
      <c r="K89" s="36"/>
      <c r="L89" s="49"/>
      <c r="M89" s="27"/>
      <c r="N89" s="36"/>
      <c r="O89" s="36"/>
      <c r="P89" s="47"/>
      <c r="Q89" s="29"/>
      <c r="R89" s="36"/>
      <c r="S89" s="36"/>
      <c r="T89" s="49"/>
      <c r="U89" s="29"/>
      <c r="V89" s="36"/>
      <c r="W89" s="36"/>
      <c r="X89" s="47"/>
      <c r="Y89" s="231"/>
      <c r="Z89" s="227"/>
      <c r="AA89" s="227"/>
      <c r="AB89" s="232"/>
    </row>
    <row r="90" spans="3:28" ht="12.75">
      <c r="C90" s="52">
        <v>80</v>
      </c>
      <c r="D90" s="35" t="s">
        <v>116</v>
      </c>
      <c r="E90" s="27">
        <f t="shared" si="12"/>
        <v>1.03</v>
      </c>
      <c r="F90" s="56">
        <f aca="true" t="shared" si="15" ref="F90:F110">J90+N90+R90+V90</f>
        <v>1.03</v>
      </c>
      <c r="G90" s="36"/>
      <c r="H90" s="47"/>
      <c r="I90" s="29">
        <f t="shared" si="14"/>
        <v>1.03</v>
      </c>
      <c r="J90" s="36">
        <v>1.03</v>
      </c>
      <c r="K90" s="36"/>
      <c r="L90" s="49"/>
      <c r="M90" s="27"/>
      <c r="N90" s="36"/>
      <c r="O90" s="36"/>
      <c r="P90" s="47"/>
      <c r="Q90" s="29"/>
      <c r="R90" s="36"/>
      <c r="S90" s="36"/>
      <c r="T90" s="49"/>
      <c r="U90" s="29"/>
      <c r="V90" s="36"/>
      <c r="W90" s="36"/>
      <c r="X90" s="47"/>
      <c r="Y90" s="231"/>
      <c r="Z90" s="227"/>
      <c r="AA90" s="227"/>
      <c r="AB90" s="232"/>
    </row>
    <row r="91" spans="3:28" ht="12.75">
      <c r="C91" s="52">
        <v>81</v>
      </c>
      <c r="D91" s="35" t="s">
        <v>117</v>
      </c>
      <c r="E91" s="27">
        <f t="shared" si="12"/>
        <v>154.91</v>
      </c>
      <c r="F91" s="56">
        <f t="shared" si="15"/>
        <v>154.91</v>
      </c>
      <c r="G91" s="56">
        <f aca="true" t="shared" si="16" ref="G91:H110">K91+O91+S91+W91</f>
        <v>113.85799999999999</v>
      </c>
      <c r="H91" s="47"/>
      <c r="I91" s="29">
        <f t="shared" si="14"/>
        <v>140.684</v>
      </c>
      <c r="J91" s="36">
        <v>140.684</v>
      </c>
      <c r="K91" s="36">
        <v>103.713</v>
      </c>
      <c r="L91" s="49"/>
      <c r="M91" s="27">
        <f>N91+P91</f>
        <v>7.801</v>
      </c>
      <c r="N91" s="36">
        <v>7.801</v>
      </c>
      <c r="O91" s="36">
        <v>5.24</v>
      </c>
      <c r="P91" s="47"/>
      <c r="Q91" s="29">
        <f>+R91</f>
        <v>6.425</v>
      </c>
      <c r="R91" s="36">
        <v>6.425</v>
      </c>
      <c r="S91" s="36">
        <v>4.905</v>
      </c>
      <c r="T91" s="49"/>
      <c r="U91" s="29"/>
      <c r="V91" s="36"/>
      <c r="W91" s="36"/>
      <c r="X91" s="47"/>
      <c r="Y91" s="231"/>
      <c r="Z91" s="227"/>
      <c r="AA91" s="227"/>
      <c r="AB91" s="232"/>
    </row>
    <row r="92" spans="3:28" ht="12.75">
      <c r="C92" s="52">
        <v>82</v>
      </c>
      <c r="D92" s="35" t="s">
        <v>118</v>
      </c>
      <c r="E92" s="27">
        <f t="shared" si="12"/>
        <v>18.588</v>
      </c>
      <c r="F92" s="56">
        <f t="shared" si="15"/>
        <v>18.588</v>
      </c>
      <c r="G92" s="56">
        <f t="shared" si="16"/>
        <v>11.544</v>
      </c>
      <c r="H92" s="47"/>
      <c r="I92" s="29">
        <f t="shared" si="14"/>
        <v>18.588</v>
      </c>
      <c r="J92" s="36">
        <v>18.588</v>
      </c>
      <c r="K92" s="36">
        <v>11.544</v>
      </c>
      <c r="L92" s="49"/>
      <c r="M92" s="27"/>
      <c r="N92" s="36"/>
      <c r="O92" s="36"/>
      <c r="P92" s="47"/>
      <c r="Q92" s="29"/>
      <c r="R92" s="36"/>
      <c r="S92" s="36"/>
      <c r="T92" s="49"/>
      <c r="U92" s="29"/>
      <c r="V92" s="36"/>
      <c r="W92" s="36"/>
      <c r="X92" s="47"/>
      <c r="Y92" s="231"/>
      <c r="Z92" s="227"/>
      <c r="AA92" s="227"/>
      <c r="AB92" s="232"/>
    </row>
    <row r="93" spans="3:28" ht="12.75">
      <c r="C93" s="52">
        <v>83</v>
      </c>
      <c r="D93" s="39" t="s">
        <v>1</v>
      </c>
      <c r="E93" s="40">
        <f t="shared" si="12"/>
        <v>706.5930000000001</v>
      </c>
      <c r="F93" s="61">
        <f t="shared" si="15"/>
        <v>705.5930000000001</v>
      </c>
      <c r="G93" s="42">
        <f t="shared" si="16"/>
        <v>503.891</v>
      </c>
      <c r="H93" s="42">
        <f t="shared" si="16"/>
        <v>1</v>
      </c>
      <c r="I93" s="44">
        <f>J93+L93</f>
        <v>31.993</v>
      </c>
      <c r="J93" s="42">
        <v>30.993</v>
      </c>
      <c r="K93" s="42">
        <v>21.483</v>
      </c>
      <c r="L93" s="45">
        <v>1</v>
      </c>
      <c r="M93" s="40">
        <f>N93+P93</f>
        <v>674.6</v>
      </c>
      <c r="N93" s="42">
        <v>674.6</v>
      </c>
      <c r="O93" s="51">
        <v>482.408</v>
      </c>
      <c r="P93" s="43"/>
      <c r="Q93" s="44"/>
      <c r="R93" s="42"/>
      <c r="S93" s="42"/>
      <c r="T93" s="45"/>
      <c r="U93" s="44"/>
      <c r="V93" s="42"/>
      <c r="W93" s="42"/>
      <c r="X93" s="43"/>
      <c r="Y93" s="231"/>
      <c r="Z93" s="227"/>
      <c r="AA93" s="227"/>
      <c r="AB93" s="232"/>
    </row>
    <row r="94" spans="3:28" ht="12.75">
      <c r="C94" s="52">
        <v>84</v>
      </c>
      <c r="D94" s="238" t="s">
        <v>3</v>
      </c>
      <c r="E94" s="40">
        <f t="shared" si="12"/>
        <v>336.86</v>
      </c>
      <c r="F94" s="61">
        <f t="shared" si="15"/>
        <v>334.86</v>
      </c>
      <c r="G94" s="42">
        <f t="shared" si="16"/>
        <v>203.78500000000003</v>
      </c>
      <c r="H94" s="43">
        <f>L94+P94+T94+X94</f>
        <v>2</v>
      </c>
      <c r="I94" s="44">
        <f t="shared" si="14"/>
        <v>297.379</v>
      </c>
      <c r="J94" s="42">
        <v>295.379</v>
      </c>
      <c r="K94" s="42">
        <v>194.811</v>
      </c>
      <c r="L94" s="45">
        <v>2</v>
      </c>
      <c r="M94" s="40">
        <f>N94+P94</f>
        <v>2.084</v>
      </c>
      <c r="N94" s="42">
        <v>2.084</v>
      </c>
      <c r="O94" s="42">
        <v>1.585</v>
      </c>
      <c r="P94" s="43"/>
      <c r="Q94" s="44"/>
      <c r="R94" s="42"/>
      <c r="S94" s="42"/>
      <c r="T94" s="45"/>
      <c r="U94" s="73">
        <f aca="true" t="shared" si="17" ref="U94:U110">V94+X94</f>
        <v>37.397</v>
      </c>
      <c r="V94" s="42">
        <v>37.397</v>
      </c>
      <c r="W94" s="42">
        <v>7.389</v>
      </c>
      <c r="X94" s="43"/>
      <c r="Y94" s="231"/>
      <c r="Z94" s="227"/>
      <c r="AA94" s="227"/>
      <c r="AB94" s="232"/>
    </row>
    <row r="95" spans="3:28" ht="12.75">
      <c r="C95" s="52">
        <v>85</v>
      </c>
      <c r="D95" s="39" t="s">
        <v>4</v>
      </c>
      <c r="E95" s="40">
        <f t="shared" si="12"/>
        <v>466.518</v>
      </c>
      <c r="F95" s="61">
        <f t="shared" si="15"/>
        <v>458.70699999999994</v>
      </c>
      <c r="G95" s="42">
        <f t="shared" si="16"/>
        <v>267.41999999999996</v>
      </c>
      <c r="H95" s="43">
        <f>L95++P95+T95+X95</f>
        <v>7.811</v>
      </c>
      <c r="I95" s="44">
        <f t="shared" si="14"/>
        <v>393.448</v>
      </c>
      <c r="J95" s="42">
        <v>393.448</v>
      </c>
      <c r="K95" s="42">
        <v>253.158</v>
      </c>
      <c r="L95" s="45"/>
      <c r="M95" s="40">
        <f>N95+P95</f>
        <v>18.823</v>
      </c>
      <c r="N95" s="42">
        <v>18.823</v>
      </c>
      <c r="O95" s="42">
        <v>14.262</v>
      </c>
      <c r="P95" s="47"/>
      <c r="Q95" s="44"/>
      <c r="R95" s="36"/>
      <c r="S95" s="36"/>
      <c r="T95" s="49"/>
      <c r="U95" s="73">
        <f t="shared" si="17"/>
        <v>54.247</v>
      </c>
      <c r="V95" s="42">
        <v>46.436</v>
      </c>
      <c r="W95" s="42"/>
      <c r="X95" s="43">
        <v>7.811</v>
      </c>
      <c r="Y95" s="231"/>
      <c r="Z95" s="227"/>
      <c r="AA95" s="227"/>
      <c r="AB95" s="232"/>
    </row>
    <row r="96" spans="3:28" ht="12.75">
      <c r="C96" s="52">
        <v>86</v>
      </c>
      <c r="D96" s="76" t="s">
        <v>362</v>
      </c>
      <c r="E96" s="40">
        <f t="shared" si="12"/>
        <v>623.61</v>
      </c>
      <c r="F96" s="61">
        <f t="shared" si="15"/>
        <v>623.61</v>
      </c>
      <c r="G96" s="42">
        <f t="shared" si="16"/>
        <v>419.928</v>
      </c>
      <c r="H96" s="43"/>
      <c r="I96" s="44">
        <f t="shared" si="14"/>
        <v>618.677</v>
      </c>
      <c r="J96" s="42">
        <v>618.677</v>
      </c>
      <c r="K96" s="42">
        <v>419.928</v>
      </c>
      <c r="L96" s="45"/>
      <c r="M96" s="27"/>
      <c r="N96" s="36"/>
      <c r="O96" s="36"/>
      <c r="P96" s="47"/>
      <c r="Q96" s="44"/>
      <c r="R96" s="42"/>
      <c r="S96" s="42"/>
      <c r="T96" s="49"/>
      <c r="U96" s="44">
        <f t="shared" si="17"/>
        <v>4.933</v>
      </c>
      <c r="V96" s="42">
        <v>4.933</v>
      </c>
      <c r="W96" s="42"/>
      <c r="X96" s="43"/>
      <c r="Y96" s="231"/>
      <c r="Z96" s="227"/>
      <c r="AA96" s="227"/>
      <c r="AB96" s="232"/>
    </row>
    <row r="97" spans="3:28" ht="12.75">
      <c r="C97" s="52">
        <v>87</v>
      </c>
      <c r="D97" s="60" t="s">
        <v>119</v>
      </c>
      <c r="E97" s="40">
        <f aca="true" t="shared" si="18" ref="E97:E110">I97+M97+Q97+U97</f>
        <v>389.451</v>
      </c>
      <c r="F97" s="61">
        <f t="shared" si="15"/>
        <v>388.799</v>
      </c>
      <c r="G97" s="42">
        <f t="shared" si="16"/>
        <v>217.333</v>
      </c>
      <c r="H97" s="43">
        <f>L97++P97+T97+X97</f>
        <v>0.652</v>
      </c>
      <c r="I97" s="44">
        <f t="shared" si="14"/>
        <v>355.943</v>
      </c>
      <c r="J97" s="42">
        <v>355.943</v>
      </c>
      <c r="K97" s="42">
        <v>200.402</v>
      </c>
      <c r="L97" s="45"/>
      <c r="M97" s="40">
        <f>N97+P97</f>
        <v>4.177</v>
      </c>
      <c r="N97" s="42">
        <v>4.177</v>
      </c>
      <c r="O97" s="42">
        <v>3.179</v>
      </c>
      <c r="P97" s="47"/>
      <c r="Q97" s="44">
        <f>+R97</f>
        <v>15</v>
      </c>
      <c r="R97" s="42">
        <v>15</v>
      </c>
      <c r="S97" s="42">
        <v>11.452</v>
      </c>
      <c r="T97" s="49"/>
      <c r="U97" s="44">
        <f t="shared" si="17"/>
        <v>14.331</v>
      </c>
      <c r="V97" s="42">
        <v>13.679</v>
      </c>
      <c r="W97" s="42">
        <v>2.3</v>
      </c>
      <c r="X97" s="43">
        <v>0.652</v>
      </c>
      <c r="Y97" s="231"/>
      <c r="Z97" s="227"/>
      <c r="AA97" s="227"/>
      <c r="AB97" s="232"/>
    </row>
    <row r="98" spans="3:28" ht="12.75">
      <c r="C98" s="52">
        <v>88</v>
      </c>
      <c r="D98" s="78" t="s">
        <v>24</v>
      </c>
      <c r="E98" s="40">
        <f>I98+M98+Q98+U98+Y98</f>
        <v>484.74799999999993</v>
      </c>
      <c r="F98" s="40">
        <f>J98+N98+R98+V98+Z98</f>
        <v>463.84799999999996</v>
      </c>
      <c r="G98" s="40">
        <f>K98+O98+S98+W98+AA98</f>
        <v>277.029</v>
      </c>
      <c r="H98" s="40">
        <f>L98+P98+T98+X98+AB98</f>
        <v>20.9</v>
      </c>
      <c r="I98" s="44">
        <f t="shared" si="14"/>
        <v>358.943</v>
      </c>
      <c r="J98" s="42">
        <v>358.943</v>
      </c>
      <c r="K98" s="42">
        <v>244.381</v>
      </c>
      <c r="L98" s="45"/>
      <c r="M98" s="40">
        <f>N98+P98</f>
        <v>3.393</v>
      </c>
      <c r="N98" s="42">
        <v>3.393</v>
      </c>
      <c r="O98" s="42">
        <v>2.569</v>
      </c>
      <c r="P98" s="47"/>
      <c r="Q98" s="44"/>
      <c r="R98" s="36"/>
      <c r="S98" s="36"/>
      <c r="T98" s="49"/>
      <c r="U98" s="44">
        <f t="shared" si="17"/>
        <v>71.481</v>
      </c>
      <c r="V98" s="42">
        <v>71.481</v>
      </c>
      <c r="W98" s="42">
        <v>30.079</v>
      </c>
      <c r="X98" s="43"/>
      <c r="Y98" s="44">
        <f>Z98+AB98</f>
        <v>50.931</v>
      </c>
      <c r="Z98" s="236">
        <v>30.031</v>
      </c>
      <c r="AA98" s="236"/>
      <c r="AB98" s="45">
        <v>20.9</v>
      </c>
    </row>
    <row r="99" spans="3:28" ht="12.75">
      <c r="C99" s="52">
        <v>89</v>
      </c>
      <c r="D99" s="63" t="s">
        <v>6</v>
      </c>
      <c r="E99" s="40">
        <f t="shared" si="18"/>
        <v>256.909</v>
      </c>
      <c r="F99" s="61">
        <f t="shared" si="15"/>
        <v>256.909</v>
      </c>
      <c r="G99" s="42">
        <f t="shared" si="16"/>
        <v>145.91000000000003</v>
      </c>
      <c r="H99" s="43"/>
      <c r="I99" s="44"/>
      <c r="J99" s="42"/>
      <c r="K99" s="42"/>
      <c r="L99" s="45"/>
      <c r="M99" s="40">
        <f>N99+P99</f>
        <v>115.66</v>
      </c>
      <c r="N99" s="42">
        <v>115.66</v>
      </c>
      <c r="O99" s="51">
        <v>66.65</v>
      </c>
      <c r="P99" s="47"/>
      <c r="Q99" s="44"/>
      <c r="R99" s="36"/>
      <c r="S99" s="36"/>
      <c r="T99" s="49"/>
      <c r="U99" s="44">
        <f t="shared" si="17"/>
        <v>141.249</v>
      </c>
      <c r="V99" s="42">
        <v>141.249</v>
      </c>
      <c r="W99" s="42">
        <v>79.26</v>
      </c>
      <c r="X99" s="47"/>
      <c r="Y99" s="231"/>
      <c r="Z99" s="227"/>
      <c r="AA99" s="227"/>
      <c r="AB99" s="232"/>
    </row>
    <row r="100" spans="3:28" ht="25.5">
      <c r="C100" s="52">
        <v>90</v>
      </c>
      <c r="D100" s="63" t="s">
        <v>28</v>
      </c>
      <c r="E100" s="40">
        <f t="shared" si="18"/>
        <v>57.456999999999994</v>
      </c>
      <c r="F100" s="61">
        <f t="shared" si="15"/>
        <v>57.456999999999994</v>
      </c>
      <c r="G100" s="42">
        <f t="shared" si="16"/>
        <v>24.906</v>
      </c>
      <c r="H100" s="43"/>
      <c r="I100" s="44">
        <f aca="true" t="shared" si="19" ref="I100:I110">J100+L100</f>
        <v>41.126</v>
      </c>
      <c r="J100" s="42">
        <v>41.126</v>
      </c>
      <c r="K100" s="42">
        <v>24.906</v>
      </c>
      <c r="L100" s="45"/>
      <c r="M100" s="40"/>
      <c r="N100" s="42"/>
      <c r="O100" s="42"/>
      <c r="P100" s="47"/>
      <c r="Q100" s="29"/>
      <c r="R100" s="36"/>
      <c r="S100" s="36"/>
      <c r="T100" s="49"/>
      <c r="U100" s="44">
        <f t="shared" si="17"/>
        <v>16.331</v>
      </c>
      <c r="V100" s="42">
        <v>16.331</v>
      </c>
      <c r="W100" s="42"/>
      <c r="X100" s="43"/>
      <c r="Y100" s="231"/>
      <c r="Z100" s="227"/>
      <c r="AA100" s="227"/>
      <c r="AB100" s="232"/>
    </row>
    <row r="101" spans="3:28" ht="12.75">
      <c r="C101" s="52">
        <v>91</v>
      </c>
      <c r="D101" s="39" t="s">
        <v>7</v>
      </c>
      <c r="E101" s="40">
        <f t="shared" si="18"/>
        <v>210.48999999999998</v>
      </c>
      <c r="F101" s="61">
        <f t="shared" si="15"/>
        <v>210.48999999999998</v>
      </c>
      <c r="G101" s="42">
        <f t="shared" si="16"/>
        <v>97.635</v>
      </c>
      <c r="H101" s="43"/>
      <c r="I101" s="44">
        <f t="shared" si="19"/>
        <v>149.951</v>
      </c>
      <c r="J101" s="42">
        <v>149.951</v>
      </c>
      <c r="K101" s="42">
        <v>69.733</v>
      </c>
      <c r="L101" s="45"/>
      <c r="M101" s="40">
        <f aca="true" t="shared" si="20" ref="M101:M114">N101+P101</f>
        <v>59.844</v>
      </c>
      <c r="N101" s="42">
        <v>59.844</v>
      </c>
      <c r="O101" s="42">
        <v>27.902</v>
      </c>
      <c r="P101" s="47"/>
      <c r="Q101" s="29"/>
      <c r="R101" s="36"/>
      <c r="S101" s="36"/>
      <c r="T101" s="49"/>
      <c r="U101" s="44">
        <f t="shared" si="17"/>
        <v>0.695</v>
      </c>
      <c r="V101" s="42">
        <v>0.695</v>
      </c>
      <c r="W101" s="42"/>
      <c r="X101" s="43"/>
      <c r="Y101" s="231"/>
      <c r="Z101" s="227"/>
      <c r="AA101" s="227"/>
      <c r="AB101" s="232"/>
    </row>
    <row r="102" spans="3:28" ht="12.75">
      <c r="C102" s="52">
        <v>92</v>
      </c>
      <c r="D102" s="39" t="s">
        <v>8</v>
      </c>
      <c r="E102" s="40">
        <f t="shared" si="18"/>
        <v>184.776</v>
      </c>
      <c r="F102" s="61">
        <f t="shared" si="15"/>
        <v>184.776</v>
      </c>
      <c r="G102" s="42">
        <f t="shared" si="16"/>
        <v>107.642</v>
      </c>
      <c r="H102" s="43"/>
      <c r="I102" s="44">
        <f t="shared" si="19"/>
        <v>144.749</v>
      </c>
      <c r="J102" s="42">
        <v>144.749</v>
      </c>
      <c r="K102" s="42">
        <v>86.529</v>
      </c>
      <c r="L102" s="45"/>
      <c r="M102" s="40">
        <f t="shared" si="20"/>
        <v>38.721</v>
      </c>
      <c r="N102" s="42">
        <v>38.721</v>
      </c>
      <c r="O102" s="42">
        <v>21.113</v>
      </c>
      <c r="P102" s="47"/>
      <c r="Q102" s="44"/>
      <c r="R102" s="42"/>
      <c r="S102" s="36"/>
      <c r="T102" s="49"/>
      <c r="U102" s="44">
        <f t="shared" si="17"/>
        <v>1.306</v>
      </c>
      <c r="V102" s="42">
        <v>1.306</v>
      </c>
      <c r="W102" s="42"/>
      <c r="X102" s="43"/>
      <c r="Y102" s="231"/>
      <c r="Z102" s="227"/>
      <c r="AA102" s="227"/>
      <c r="AB102" s="232"/>
    </row>
    <row r="103" spans="3:28" ht="12.75">
      <c r="C103" s="52">
        <f aca="true" t="shared" si="21" ref="C103:C141">+C102+1</f>
        <v>93</v>
      </c>
      <c r="D103" s="39" t="s">
        <v>9</v>
      </c>
      <c r="E103" s="40">
        <f t="shared" si="18"/>
        <v>239.993</v>
      </c>
      <c r="F103" s="61">
        <f t="shared" si="15"/>
        <v>239.993</v>
      </c>
      <c r="G103" s="42">
        <f t="shared" si="16"/>
        <v>131.326</v>
      </c>
      <c r="H103" s="43"/>
      <c r="I103" s="44">
        <f t="shared" si="19"/>
        <v>183.784</v>
      </c>
      <c r="J103" s="42">
        <v>183.784</v>
      </c>
      <c r="K103" s="42">
        <v>106.898</v>
      </c>
      <c r="L103" s="45"/>
      <c r="M103" s="40">
        <f t="shared" si="20"/>
        <v>47.245</v>
      </c>
      <c r="N103" s="42">
        <v>47.245</v>
      </c>
      <c r="O103" s="42">
        <v>24.428</v>
      </c>
      <c r="P103" s="47"/>
      <c r="Q103" s="29"/>
      <c r="R103" s="36"/>
      <c r="S103" s="36"/>
      <c r="T103" s="49"/>
      <c r="U103" s="44">
        <f t="shared" si="17"/>
        <v>8.964</v>
      </c>
      <c r="V103" s="42">
        <v>8.964</v>
      </c>
      <c r="W103" s="42"/>
      <c r="X103" s="43"/>
      <c r="Y103" s="231"/>
      <c r="Z103" s="227"/>
      <c r="AA103" s="227"/>
      <c r="AB103" s="232"/>
    </row>
    <row r="104" spans="3:28" ht="12.75">
      <c r="C104" s="52">
        <f t="shared" si="21"/>
        <v>94</v>
      </c>
      <c r="D104" s="39" t="s">
        <v>10</v>
      </c>
      <c r="E104" s="40">
        <f t="shared" si="18"/>
        <v>100.661</v>
      </c>
      <c r="F104" s="61">
        <f t="shared" si="15"/>
        <v>100.661</v>
      </c>
      <c r="G104" s="42">
        <f t="shared" si="16"/>
        <v>64.19200000000001</v>
      </c>
      <c r="H104" s="43"/>
      <c r="I104" s="44">
        <f t="shared" si="19"/>
        <v>83.906</v>
      </c>
      <c r="J104" s="42">
        <v>83.906</v>
      </c>
      <c r="K104" s="42">
        <v>57.572</v>
      </c>
      <c r="L104" s="45"/>
      <c r="M104" s="40">
        <f t="shared" si="20"/>
        <v>16.695</v>
      </c>
      <c r="N104" s="42">
        <v>16.695</v>
      </c>
      <c r="O104" s="42">
        <v>6.62</v>
      </c>
      <c r="P104" s="47"/>
      <c r="Q104" s="29"/>
      <c r="R104" s="36"/>
      <c r="S104" s="36"/>
      <c r="T104" s="49"/>
      <c r="U104" s="44">
        <f t="shared" si="17"/>
        <v>0.06</v>
      </c>
      <c r="V104" s="42">
        <v>0.06</v>
      </c>
      <c r="W104" s="42"/>
      <c r="X104" s="43"/>
      <c r="Y104" s="231"/>
      <c r="Z104" s="227"/>
      <c r="AA104" s="227"/>
      <c r="AB104" s="232"/>
    </row>
    <row r="105" spans="3:28" ht="12.75">
      <c r="C105" s="52">
        <f t="shared" si="21"/>
        <v>95</v>
      </c>
      <c r="D105" s="39" t="s">
        <v>11</v>
      </c>
      <c r="E105" s="40">
        <f t="shared" si="18"/>
        <v>139.90699999999998</v>
      </c>
      <c r="F105" s="61">
        <f t="shared" si="15"/>
        <v>139.90699999999998</v>
      </c>
      <c r="G105" s="42">
        <f t="shared" si="16"/>
        <v>87.068</v>
      </c>
      <c r="H105" s="43"/>
      <c r="I105" s="44">
        <f t="shared" si="19"/>
        <v>108.708</v>
      </c>
      <c r="J105" s="42">
        <v>108.708</v>
      </c>
      <c r="K105" s="42">
        <v>70.428</v>
      </c>
      <c r="L105" s="45"/>
      <c r="M105" s="40">
        <f t="shared" si="20"/>
        <v>26.957</v>
      </c>
      <c r="N105" s="42">
        <v>26.957</v>
      </c>
      <c r="O105" s="42">
        <v>15.92</v>
      </c>
      <c r="P105" s="47"/>
      <c r="Q105" s="29"/>
      <c r="R105" s="36"/>
      <c r="S105" s="36"/>
      <c r="T105" s="49"/>
      <c r="U105" s="44">
        <f t="shared" si="17"/>
        <v>4.242</v>
      </c>
      <c r="V105" s="42">
        <v>4.242</v>
      </c>
      <c r="W105" s="42">
        <v>0.72</v>
      </c>
      <c r="X105" s="43"/>
      <c r="Y105" s="231"/>
      <c r="Z105" s="227"/>
      <c r="AA105" s="227"/>
      <c r="AB105" s="232"/>
    </row>
    <row r="106" spans="3:28" ht="12.75">
      <c r="C106" s="52">
        <f t="shared" si="21"/>
        <v>96</v>
      </c>
      <c r="D106" s="79" t="s">
        <v>12</v>
      </c>
      <c r="E106" s="40">
        <f t="shared" si="18"/>
        <v>254.406</v>
      </c>
      <c r="F106" s="61">
        <f t="shared" si="15"/>
        <v>254.406</v>
      </c>
      <c r="G106" s="42">
        <f t="shared" si="16"/>
        <v>130.023</v>
      </c>
      <c r="H106" s="43"/>
      <c r="I106" s="44">
        <f t="shared" si="19"/>
        <v>191.837</v>
      </c>
      <c r="J106" s="42">
        <v>191.837</v>
      </c>
      <c r="K106" s="42">
        <v>102.336</v>
      </c>
      <c r="L106" s="45"/>
      <c r="M106" s="40">
        <f t="shared" si="20"/>
        <v>60.561</v>
      </c>
      <c r="N106" s="42">
        <v>60.561</v>
      </c>
      <c r="O106" s="42">
        <v>27.687</v>
      </c>
      <c r="P106" s="47"/>
      <c r="Q106" s="29"/>
      <c r="R106" s="36"/>
      <c r="S106" s="36"/>
      <c r="T106" s="49"/>
      <c r="U106" s="44">
        <f t="shared" si="17"/>
        <v>2.008</v>
      </c>
      <c r="V106" s="42">
        <v>2.008</v>
      </c>
      <c r="W106" s="42"/>
      <c r="X106" s="43"/>
      <c r="Y106" s="231"/>
      <c r="Z106" s="227"/>
      <c r="AA106" s="227"/>
      <c r="AB106" s="232"/>
    </row>
    <row r="107" spans="3:28" ht="12.75">
      <c r="C107" s="52">
        <f t="shared" si="21"/>
        <v>97</v>
      </c>
      <c r="D107" s="39" t="s">
        <v>120</v>
      </c>
      <c r="E107" s="40">
        <f t="shared" si="18"/>
        <v>231.126</v>
      </c>
      <c r="F107" s="61">
        <f t="shared" si="15"/>
        <v>231.126</v>
      </c>
      <c r="G107" s="42">
        <f t="shared" si="16"/>
        <v>133.485</v>
      </c>
      <c r="H107" s="43"/>
      <c r="I107" s="44">
        <f t="shared" si="19"/>
        <v>179.603</v>
      </c>
      <c r="J107" s="42">
        <v>179.603</v>
      </c>
      <c r="K107" s="42">
        <v>106.98</v>
      </c>
      <c r="L107" s="45"/>
      <c r="M107" s="40">
        <f t="shared" si="20"/>
        <v>49.201</v>
      </c>
      <c r="N107" s="42">
        <v>49.201</v>
      </c>
      <c r="O107" s="42">
        <v>26.505</v>
      </c>
      <c r="P107" s="47"/>
      <c r="Q107" s="44"/>
      <c r="R107" s="42"/>
      <c r="S107" s="42"/>
      <c r="T107" s="49"/>
      <c r="U107" s="44">
        <f t="shared" si="17"/>
        <v>2.322</v>
      </c>
      <c r="V107" s="42">
        <v>2.322</v>
      </c>
      <c r="W107" s="42"/>
      <c r="X107" s="43"/>
      <c r="Y107" s="231"/>
      <c r="Z107" s="227"/>
      <c r="AA107" s="227"/>
      <c r="AB107" s="232"/>
    </row>
    <row r="108" spans="3:28" ht="12.75">
      <c r="C108" s="52">
        <f t="shared" si="21"/>
        <v>98</v>
      </c>
      <c r="D108" s="39" t="s">
        <v>14</v>
      </c>
      <c r="E108" s="40">
        <f t="shared" si="18"/>
        <v>111.12600000000002</v>
      </c>
      <c r="F108" s="61">
        <f t="shared" si="15"/>
        <v>111.12600000000002</v>
      </c>
      <c r="G108" s="42">
        <f t="shared" si="16"/>
        <v>67.862</v>
      </c>
      <c r="H108" s="43"/>
      <c r="I108" s="44">
        <f t="shared" si="19"/>
        <v>79.54</v>
      </c>
      <c r="J108" s="42">
        <v>79.54</v>
      </c>
      <c r="K108" s="42">
        <v>50.287</v>
      </c>
      <c r="L108" s="45"/>
      <c r="M108" s="40">
        <f t="shared" si="20"/>
        <v>31.064</v>
      </c>
      <c r="N108" s="42">
        <v>31.064</v>
      </c>
      <c r="O108" s="42">
        <v>17.575</v>
      </c>
      <c r="P108" s="47"/>
      <c r="Q108" s="44"/>
      <c r="R108" s="42"/>
      <c r="S108" s="42"/>
      <c r="T108" s="49"/>
      <c r="U108" s="44">
        <f t="shared" si="17"/>
        <v>0.522</v>
      </c>
      <c r="V108" s="51">
        <v>0.522</v>
      </c>
      <c r="W108" s="42"/>
      <c r="X108" s="43"/>
      <c r="Y108" s="231"/>
      <c r="Z108" s="227"/>
      <c r="AA108" s="227"/>
      <c r="AB108" s="232"/>
    </row>
    <row r="109" spans="3:28" ht="12.75">
      <c r="C109" s="52">
        <f t="shared" si="21"/>
        <v>99</v>
      </c>
      <c r="D109" s="39" t="s">
        <v>25</v>
      </c>
      <c r="E109" s="40">
        <f t="shared" si="18"/>
        <v>252.928</v>
      </c>
      <c r="F109" s="61">
        <f t="shared" si="15"/>
        <v>252.928</v>
      </c>
      <c r="G109" s="42">
        <f t="shared" si="16"/>
        <v>115.96600000000001</v>
      </c>
      <c r="H109" s="43"/>
      <c r="I109" s="44">
        <f t="shared" si="19"/>
        <v>177.586</v>
      </c>
      <c r="J109" s="42">
        <v>177.586</v>
      </c>
      <c r="K109" s="42">
        <v>86.789</v>
      </c>
      <c r="L109" s="45"/>
      <c r="M109" s="40">
        <f t="shared" si="20"/>
        <v>72.818</v>
      </c>
      <c r="N109" s="42">
        <v>72.818</v>
      </c>
      <c r="O109" s="42">
        <v>29.177</v>
      </c>
      <c r="P109" s="47"/>
      <c r="Q109" s="29"/>
      <c r="R109" s="36"/>
      <c r="S109" s="36"/>
      <c r="T109" s="49"/>
      <c r="U109" s="44">
        <f t="shared" si="17"/>
        <v>2.524</v>
      </c>
      <c r="V109" s="42">
        <v>2.524</v>
      </c>
      <c r="W109" s="42"/>
      <c r="X109" s="43"/>
      <c r="Y109" s="231"/>
      <c r="Z109" s="227"/>
      <c r="AA109" s="227"/>
      <c r="AB109" s="232"/>
    </row>
    <row r="110" spans="3:28" ht="12.75">
      <c r="C110" s="80">
        <f t="shared" si="21"/>
        <v>100</v>
      </c>
      <c r="D110" s="79" t="s">
        <v>15</v>
      </c>
      <c r="E110" s="81">
        <f t="shared" si="18"/>
        <v>600.064</v>
      </c>
      <c r="F110" s="82">
        <f t="shared" si="15"/>
        <v>600.064</v>
      </c>
      <c r="G110" s="83">
        <f t="shared" si="16"/>
        <v>111.64800000000001</v>
      </c>
      <c r="H110" s="84"/>
      <c r="I110" s="85">
        <f t="shared" si="19"/>
        <v>358.14</v>
      </c>
      <c r="J110" s="83">
        <v>358.14</v>
      </c>
      <c r="K110" s="83">
        <v>60.042</v>
      </c>
      <c r="L110" s="86"/>
      <c r="M110" s="81">
        <f t="shared" si="20"/>
        <v>129.046</v>
      </c>
      <c r="N110" s="83">
        <v>129.046</v>
      </c>
      <c r="O110" s="83">
        <v>43.841</v>
      </c>
      <c r="P110" s="87"/>
      <c r="Q110" s="88"/>
      <c r="R110" s="89"/>
      <c r="S110" s="89"/>
      <c r="T110" s="90"/>
      <c r="U110" s="85">
        <f t="shared" si="17"/>
        <v>112.878</v>
      </c>
      <c r="V110" s="83">
        <v>112.878</v>
      </c>
      <c r="W110" s="83">
        <v>7.765</v>
      </c>
      <c r="X110" s="84"/>
      <c r="Y110" s="231"/>
      <c r="Z110" s="227"/>
      <c r="AA110" s="227"/>
      <c r="AB110" s="232"/>
    </row>
    <row r="111" spans="3:28" ht="12.75">
      <c r="C111" s="52">
        <v>101</v>
      </c>
      <c r="D111" s="39" t="s">
        <v>363</v>
      </c>
      <c r="E111" s="40">
        <f aca="true" t="shared" si="22" ref="E111:H112">+I111+M111+Q111+U111</f>
        <v>352.61100000000005</v>
      </c>
      <c r="F111" s="61">
        <f t="shared" si="22"/>
        <v>351.961</v>
      </c>
      <c r="G111" s="42">
        <f t="shared" si="22"/>
        <v>227.304</v>
      </c>
      <c r="H111" s="42">
        <f t="shared" si="22"/>
        <v>0.65</v>
      </c>
      <c r="I111" s="44">
        <f>J111+L111</f>
        <v>215.393</v>
      </c>
      <c r="J111" s="42">
        <v>214.743</v>
      </c>
      <c r="K111" s="51">
        <v>143.986</v>
      </c>
      <c r="L111" s="45">
        <v>0.65</v>
      </c>
      <c r="M111" s="81">
        <f t="shared" si="20"/>
        <v>8.991</v>
      </c>
      <c r="N111" s="42">
        <v>8.991</v>
      </c>
      <c r="O111" s="42">
        <v>6.86</v>
      </c>
      <c r="P111" s="47"/>
      <c r="Q111" s="44">
        <f aca="true" t="shared" si="23" ref="Q111:Q144">+R111</f>
        <v>104.168</v>
      </c>
      <c r="R111" s="42">
        <v>104.168</v>
      </c>
      <c r="S111" s="42">
        <v>76.458</v>
      </c>
      <c r="T111" s="45"/>
      <c r="U111" s="44">
        <f aca="true" t="shared" si="24" ref="U111:U138">+V111</f>
        <v>24.059</v>
      </c>
      <c r="V111" s="42">
        <v>24.059</v>
      </c>
      <c r="W111" s="42"/>
      <c r="X111" s="43"/>
      <c r="Y111" s="231"/>
      <c r="Z111" s="227"/>
      <c r="AA111" s="227"/>
      <c r="AB111" s="232"/>
    </row>
    <row r="112" spans="3:28" ht="12.75">
      <c r="C112" s="52">
        <f t="shared" si="21"/>
        <v>102</v>
      </c>
      <c r="D112" s="39" t="s">
        <v>364</v>
      </c>
      <c r="E112" s="40">
        <f t="shared" si="22"/>
        <v>580.727</v>
      </c>
      <c r="F112" s="61">
        <f t="shared" si="22"/>
        <v>579.227</v>
      </c>
      <c r="G112" s="42">
        <f t="shared" si="22"/>
        <v>364.851</v>
      </c>
      <c r="H112" s="42">
        <f t="shared" si="22"/>
        <v>1.5</v>
      </c>
      <c r="I112" s="44">
        <f>J112+L112</f>
        <v>376.954</v>
      </c>
      <c r="J112" s="42">
        <v>375.454</v>
      </c>
      <c r="K112" s="51">
        <v>244.747</v>
      </c>
      <c r="L112" s="45">
        <v>1.5</v>
      </c>
      <c r="M112" s="81">
        <f t="shared" si="20"/>
        <v>7.1</v>
      </c>
      <c r="N112" s="42">
        <v>7.1</v>
      </c>
      <c r="O112" s="42">
        <v>5.406</v>
      </c>
      <c r="P112" s="47"/>
      <c r="Q112" s="44">
        <f t="shared" si="23"/>
        <v>156.335</v>
      </c>
      <c r="R112" s="42">
        <v>156.335</v>
      </c>
      <c r="S112" s="42">
        <v>114.698</v>
      </c>
      <c r="T112" s="45"/>
      <c r="U112" s="44">
        <f t="shared" si="24"/>
        <v>40.338</v>
      </c>
      <c r="V112" s="42">
        <v>40.338</v>
      </c>
      <c r="W112" s="42"/>
      <c r="X112" s="43"/>
      <c r="Y112" s="231"/>
      <c r="Z112" s="227"/>
      <c r="AA112" s="227"/>
      <c r="AB112" s="232"/>
    </row>
    <row r="113" spans="3:28" ht="12.75">
      <c r="C113" s="52">
        <f t="shared" si="21"/>
        <v>103</v>
      </c>
      <c r="D113" s="39" t="s">
        <v>365</v>
      </c>
      <c r="E113" s="40">
        <f aca="true" t="shared" si="25" ref="E113:G116">+I113+M113+Q113+U113</f>
        <v>236.82000000000002</v>
      </c>
      <c r="F113" s="61">
        <f t="shared" si="25"/>
        <v>236.82000000000002</v>
      </c>
      <c r="G113" s="42">
        <f t="shared" si="25"/>
        <v>140.243</v>
      </c>
      <c r="H113" s="43"/>
      <c r="I113" s="44">
        <f>+J113+L113</f>
        <v>147.02</v>
      </c>
      <c r="J113" s="42">
        <v>147.02</v>
      </c>
      <c r="K113" s="51">
        <v>83.514</v>
      </c>
      <c r="L113" s="45"/>
      <c r="M113" s="81">
        <f t="shared" si="20"/>
        <v>2.07</v>
      </c>
      <c r="N113" s="42">
        <v>2.07</v>
      </c>
      <c r="O113" s="42">
        <v>1.58</v>
      </c>
      <c r="P113" s="47"/>
      <c r="Q113" s="44">
        <f t="shared" si="23"/>
        <v>75.003</v>
      </c>
      <c r="R113" s="42">
        <v>75.003</v>
      </c>
      <c r="S113" s="42">
        <v>55.149</v>
      </c>
      <c r="T113" s="45"/>
      <c r="U113" s="44">
        <f t="shared" si="24"/>
        <v>12.727</v>
      </c>
      <c r="V113" s="42">
        <v>12.727</v>
      </c>
      <c r="W113" s="42"/>
      <c r="X113" s="43"/>
      <c r="Y113" s="231"/>
      <c r="Z113" s="234"/>
      <c r="AA113" s="227"/>
      <c r="AB113" s="232"/>
    </row>
    <row r="114" spans="3:28" ht="12.75">
      <c r="C114" s="52">
        <f t="shared" si="21"/>
        <v>104</v>
      </c>
      <c r="D114" s="39" t="s">
        <v>366</v>
      </c>
      <c r="E114" s="40">
        <f>+I114+M114+Q114+U114+Y114</f>
        <v>509.158</v>
      </c>
      <c r="F114" s="40">
        <f>+J114+N114+R114+V114+Z114</f>
        <v>509.158</v>
      </c>
      <c r="G114" s="42">
        <f t="shared" si="25"/>
        <v>296.164</v>
      </c>
      <c r="H114" s="43"/>
      <c r="I114" s="44">
        <f>+J114</f>
        <v>235.887</v>
      </c>
      <c r="J114" s="42">
        <v>235.887</v>
      </c>
      <c r="K114" s="42">
        <v>146.837</v>
      </c>
      <c r="L114" s="49"/>
      <c r="M114" s="81">
        <f t="shared" si="20"/>
        <v>9.019</v>
      </c>
      <c r="N114" s="42">
        <v>9.019</v>
      </c>
      <c r="O114" s="42">
        <v>6.871</v>
      </c>
      <c r="P114" s="47"/>
      <c r="Q114" s="44">
        <f t="shared" si="23"/>
        <v>194.164</v>
      </c>
      <c r="R114" s="42">
        <v>194.164</v>
      </c>
      <c r="S114" s="42">
        <v>142.456</v>
      </c>
      <c r="T114" s="45"/>
      <c r="U114" s="44">
        <f t="shared" si="24"/>
        <v>43.454</v>
      </c>
      <c r="V114" s="42">
        <v>43.454</v>
      </c>
      <c r="W114" s="42"/>
      <c r="X114" s="43"/>
      <c r="Y114" s="65">
        <f>Z114+AB114</f>
        <v>26.634</v>
      </c>
      <c r="Z114" s="236">
        <v>26.634</v>
      </c>
      <c r="AA114" s="237"/>
      <c r="AB114" s="232"/>
    </row>
    <row r="115" spans="3:28" ht="12.75">
      <c r="C115" s="52">
        <f t="shared" si="21"/>
        <v>105</v>
      </c>
      <c r="D115" s="39" t="s">
        <v>367</v>
      </c>
      <c r="E115" s="40">
        <f t="shared" si="25"/>
        <v>182.598</v>
      </c>
      <c r="F115" s="61">
        <f t="shared" si="25"/>
        <v>182.598</v>
      </c>
      <c r="G115" s="42">
        <f t="shared" si="25"/>
        <v>111.551</v>
      </c>
      <c r="H115" s="43"/>
      <c r="I115" s="44">
        <f>+J115</f>
        <v>119.229</v>
      </c>
      <c r="J115" s="42">
        <v>119.229</v>
      </c>
      <c r="K115" s="42">
        <v>72.876</v>
      </c>
      <c r="L115" s="49"/>
      <c r="M115" s="81">
        <f aca="true" t="shared" si="26" ref="M115:M123">N115+P115</f>
        <v>1.425</v>
      </c>
      <c r="N115" s="42">
        <v>1.425</v>
      </c>
      <c r="O115" s="42">
        <v>1.088</v>
      </c>
      <c r="P115" s="47"/>
      <c r="Q115" s="44">
        <f t="shared" si="23"/>
        <v>51.138</v>
      </c>
      <c r="R115" s="42">
        <v>51.138</v>
      </c>
      <c r="S115" s="42">
        <v>37.587</v>
      </c>
      <c r="T115" s="45"/>
      <c r="U115" s="44">
        <f t="shared" si="24"/>
        <v>10.806</v>
      </c>
      <c r="V115" s="42">
        <v>10.806</v>
      </c>
      <c r="W115" s="42"/>
      <c r="X115" s="43"/>
      <c r="Y115" s="231"/>
      <c r="Z115" s="228"/>
      <c r="AA115" s="227"/>
      <c r="AB115" s="232"/>
    </row>
    <row r="116" spans="3:28" ht="12.75">
      <c r="C116" s="52">
        <f t="shared" si="21"/>
        <v>106</v>
      </c>
      <c r="D116" s="39" t="s">
        <v>368</v>
      </c>
      <c r="E116" s="40">
        <f t="shared" si="25"/>
        <v>210.96499999999997</v>
      </c>
      <c r="F116" s="61">
        <f t="shared" si="25"/>
        <v>210.96499999999997</v>
      </c>
      <c r="G116" s="42">
        <f t="shared" si="25"/>
        <v>144.28300000000002</v>
      </c>
      <c r="H116" s="43"/>
      <c r="I116" s="44">
        <f>+J116</f>
        <v>98.44</v>
      </c>
      <c r="J116" s="42">
        <v>98.44</v>
      </c>
      <c r="K116" s="42">
        <v>69.284</v>
      </c>
      <c r="L116" s="49"/>
      <c r="M116" s="81">
        <f t="shared" si="26"/>
        <v>2.672</v>
      </c>
      <c r="N116" s="42">
        <v>2.672</v>
      </c>
      <c r="O116" s="42">
        <v>2.04</v>
      </c>
      <c r="P116" s="47"/>
      <c r="Q116" s="44">
        <f t="shared" si="23"/>
        <v>100.237</v>
      </c>
      <c r="R116" s="42">
        <v>100.237</v>
      </c>
      <c r="S116" s="42">
        <v>72.959</v>
      </c>
      <c r="T116" s="45"/>
      <c r="U116" s="44">
        <f t="shared" si="24"/>
        <v>9.616</v>
      </c>
      <c r="V116" s="42">
        <v>9.616</v>
      </c>
      <c r="W116" s="42"/>
      <c r="X116" s="43"/>
      <c r="Y116" s="231"/>
      <c r="Z116" s="227"/>
      <c r="AA116" s="227"/>
      <c r="AB116" s="232"/>
    </row>
    <row r="117" spans="3:28" ht="12.75">
      <c r="C117" s="52">
        <f t="shared" si="21"/>
        <v>107</v>
      </c>
      <c r="D117" s="39" t="s">
        <v>369</v>
      </c>
      <c r="E117" s="40">
        <f aca="true" t="shared" si="27" ref="E117:G118">I117+M117+Q117+U117</f>
        <v>101.54799999999999</v>
      </c>
      <c r="F117" s="61">
        <f t="shared" si="27"/>
        <v>101.54799999999999</v>
      </c>
      <c r="G117" s="42">
        <f t="shared" si="27"/>
        <v>74.407</v>
      </c>
      <c r="H117" s="43"/>
      <c r="I117" s="44">
        <f>J117+L117</f>
        <v>11.199</v>
      </c>
      <c r="J117" s="42">
        <v>11.199</v>
      </c>
      <c r="K117" s="42">
        <v>7.768</v>
      </c>
      <c r="L117" s="49"/>
      <c r="M117" s="81">
        <f t="shared" si="26"/>
        <v>2.523</v>
      </c>
      <c r="N117" s="42">
        <v>2.523</v>
      </c>
      <c r="O117" s="42">
        <v>1.926</v>
      </c>
      <c r="P117" s="47"/>
      <c r="Q117" s="44">
        <f>+R117+T117</f>
        <v>87.826</v>
      </c>
      <c r="R117" s="42">
        <v>87.826</v>
      </c>
      <c r="S117" s="42">
        <v>64.713</v>
      </c>
      <c r="T117" s="45"/>
      <c r="U117" s="44"/>
      <c r="V117" s="42"/>
      <c r="W117" s="42"/>
      <c r="X117" s="43"/>
      <c r="Y117" s="231"/>
      <c r="Z117" s="227"/>
      <c r="AA117" s="227"/>
      <c r="AB117" s="232"/>
    </row>
    <row r="118" spans="3:28" ht="12.75">
      <c r="C118" s="52">
        <f t="shared" si="21"/>
        <v>108</v>
      </c>
      <c r="D118" s="92" t="s">
        <v>121</v>
      </c>
      <c r="E118" s="40">
        <f t="shared" si="27"/>
        <v>80.52199999999999</v>
      </c>
      <c r="F118" s="61">
        <f t="shared" si="27"/>
        <v>80.52199999999999</v>
      </c>
      <c r="G118" s="42">
        <f t="shared" si="27"/>
        <v>55.207</v>
      </c>
      <c r="H118" s="43"/>
      <c r="I118" s="44">
        <f>J118+L118</f>
        <v>37.806</v>
      </c>
      <c r="J118" s="42">
        <v>37.806</v>
      </c>
      <c r="K118" s="42">
        <v>23.152</v>
      </c>
      <c r="L118" s="45"/>
      <c r="M118" s="81">
        <f t="shared" si="26"/>
        <v>0.972</v>
      </c>
      <c r="N118" s="42">
        <v>0.972</v>
      </c>
      <c r="O118" s="42">
        <v>0.742</v>
      </c>
      <c r="P118" s="43"/>
      <c r="Q118" s="44">
        <f t="shared" si="23"/>
        <v>41.744</v>
      </c>
      <c r="R118" s="42">
        <v>41.744</v>
      </c>
      <c r="S118" s="42">
        <v>31.313</v>
      </c>
      <c r="T118" s="45"/>
      <c r="U118" s="44"/>
      <c r="V118" s="42"/>
      <c r="W118" s="42"/>
      <c r="X118" s="43"/>
      <c r="Y118" s="231"/>
      <c r="Z118" s="227"/>
      <c r="AA118" s="227"/>
      <c r="AB118" s="232"/>
    </row>
    <row r="119" spans="3:28" ht="12.75">
      <c r="C119" s="52">
        <v>109</v>
      </c>
      <c r="D119" s="39" t="s">
        <v>370</v>
      </c>
      <c r="E119" s="40">
        <f aca="true" t="shared" si="28" ref="E119:H120">+I119+M119+Q119+U119</f>
        <v>584.423</v>
      </c>
      <c r="F119" s="61">
        <f t="shared" si="28"/>
        <v>581.423</v>
      </c>
      <c r="G119" s="42">
        <f t="shared" si="28"/>
        <v>367.93899999999996</v>
      </c>
      <c r="H119" s="42">
        <f t="shared" si="28"/>
        <v>3</v>
      </c>
      <c r="I119" s="44">
        <f>+J119+L119</f>
        <v>362.237</v>
      </c>
      <c r="J119" s="42">
        <v>359.237</v>
      </c>
      <c r="K119" s="42">
        <v>240.827</v>
      </c>
      <c r="L119" s="45">
        <v>3</v>
      </c>
      <c r="M119" s="81">
        <f t="shared" si="26"/>
        <v>5.152</v>
      </c>
      <c r="N119" s="42">
        <v>5.152</v>
      </c>
      <c r="O119" s="42">
        <v>3.933</v>
      </c>
      <c r="P119" s="47"/>
      <c r="Q119" s="44">
        <f t="shared" si="23"/>
        <v>168.806</v>
      </c>
      <c r="R119" s="42">
        <v>168.806</v>
      </c>
      <c r="S119" s="42">
        <v>123.179</v>
      </c>
      <c r="T119" s="45"/>
      <c r="U119" s="44">
        <f t="shared" si="24"/>
        <v>48.228</v>
      </c>
      <c r="V119" s="42">
        <v>48.228</v>
      </c>
      <c r="W119" s="42"/>
      <c r="X119" s="43"/>
      <c r="Y119" s="231"/>
      <c r="Z119" s="227"/>
      <c r="AA119" s="227"/>
      <c r="AB119" s="232"/>
    </row>
    <row r="120" spans="3:28" ht="12.75">
      <c r="C120" s="52">
        <f t="shared" si="21"/>
        <v>110</v>
      </c>
      <c r="D120" s="39" t="s">
        <v>16</v>
      </c>
      <c r="E120" s="40">
        <f t="shared" si="28"/>
        <v>588.2149999999999</v>
      </c>
      <c r="F120" s="61">
        <f t="shared" si="28"/>
        <v>578.8749999999999</v>
      </c>
      <c r="G120" s="42">
        <f t="shared" si="28"/>
        <v>384.39099999999996</v>
      </c>
      <c r="H120" s="42">
        <f t="shared" si="28"/>
        <v>9.34</v>
      </c>
      <c r="I120" s="44">
        <f>J120+L120</f>
        <v>168.876</v>
      </c>
      <c r="J120" s="42">
        <v>164.376</v>
      </c>
      <c r="K120" s="42">
        <v>86.547</v>
      </c>
      <c r="L120" s="45">
        <v>4.5</v>
      </c>
      <c r="M120" s="81">
        <f t="shared" si="26"/>
        <v>11.309</v>
      </c>
      <c r="N120" s="42">
        <v>11.309</v>
      </c>
      <c r="O120" s="42">
        <v>8.627</v>
      </c>
      <c r="P120" s="43"/>
      <c r="Q120" s="44">
        <f>R120+T120</f>
        <v>393.30199999999996</v>
      </c>
      <c r="R120" s="42">
        <v>388.462</v>
      </c>
      <c r="S120" s="42">
        <v>289.217</v>
      </c>
      <c r="T120" s="45">
        <v>4.84</v>
      </c>
      <c r="U120" s="44">
        <f>V120+X120</f>
        <v>14.728</v>
      </c>
      <c r="V120" s="42">
        <v>14.728</v>
      </c>
      <c r="W120" s="42"/>
      <c r="X120" s="43"/>
      <c r="Y120" s="231"/>
      <c r="Z120" s="227"/>
      <c r="AA120" s="227"/>
      <c r="AB120" s="232"/>
    </row>
    <row r="121" spans="3:28" ht="12.75">
      <c r="C121" s="52">
        <f t="shared" si="21"/>
        <v>111</v>
      </c>
      <c r="D121" s="39" t="s">
        <v>122</v>
      </c>
      <c r="E121" s="40">
        <f aca="true" t="shared" si="29" ref="E121:E129">+I121+M121+Q121+U121</f>
        <v>111.462</v>
      </c>
      <c r="F121" s="61">
        <f aca="true" t="shared" si="30" ref="F121:F129">+J121+N121+R121+V121</f>
        <v>111.462</v>
      </c>
      <c r="G121" s="42">
        <f aca="true" t="shared" si="31" ref="G121:G129">+K121+O121+S121+W121</f>
        <v>72.218</v>
      </c>
      <c r="H121" s="43"/>
      <c r="I121" s="44">
        <f aca="true" t="shared" si="32" ref="I121:I128">+J121</f>
        <v>41.688</v>
      </c>
      <c r="J121" s="42">
        <v>41.688</v>
      </c>
      <c r="K121" s="42">
        <v>29.374</v>
      </c>
      <c r="L121" s="49"/>
      <c r="M121" s="81">
        <f t="shared" si="26"/>
        <v>1.602</v>
      </c>
      <c r="N121" s="42">
        <v>1.602</v>
      </c>
      <c r="O121" s="42">
        <v>1.223</v>
      </c>
      <c r="P121" s="47"/>
      <c r="Q121" s="44">
        <f t="shared" si="23"/>
        <v>61.338</v>
      </c>
      <c r="R121" s="42">
        <v>61.338</v>
      </c>
      <c r="S121" s="42">
        <v>41.621</v>
      </c>
      <c r="T121" s="45"/>
      <c r="U121" s="44">
        <f t="shared" si="24"/>
        <v>6.834</v>
      </c>
      <c r="V121" s="42">
        <v>6.834</v>
      </c>
      <c r="W121" s="42"/>
      <c r="X121" s="43"/>
      <c r="Y121" s="231"/>
      <c r="Z121" s="227"/>
      <c r="AA121" s="227"/>
      <c r="AB121" s="232"/>
    </row>
    <row r="122" spans="3:28" ht="12.75">
      <c r="C122" s="52">
        <v>112</v>
      </c>
      <c r="D122" s="39" t="s">
        <v>26</v>
      </c>
      <c r="E122" s="40">
        <f t="shared" si="29"/>
        <v>282.77900000000005</v>
      </c>
      <c r="F122" s="61">
        <f t="shared" si="30"/>
        <v>282.77900000000005</v>
      </c>
      <c r="G122" s="42">
        <f t="shared" si="31"/>
        <v>185.647</v>
      </c>
      <c r="H122" s="43"/>
      <c r="I122" s="44">
        <f t="shared" si="32"/>
        <v>141.101</v>
      </c>
      <c r="J122" s="42">
        <v>141.101</v>
      </c>
      <c r="K122" s="42">
        <v>86.11</v>
      </c>
      <c r="L122" s="49"/>
      <c r="M122" s="81">
        <f t="shared" si="26"/>
        <v>5.401</v>
      </c>
      <c r="N122" s="42">
        <v>5.401</v>
      </c>
      <c r="O122" s="42">
        <v>4.109</v>
      </c>
      <c r="P122" s="47"/>
      <c r="Q122" s="44">
        <f t="shared" si="23"/>
        <v>127.081</v>
      </c>
      <c r="R122" s="42">
        <v>127.081</v>
      </c>
      <c r="S122" s="42">
        <v>95.428</v>
      </c>
      <c r="T122" s="45"/>
      <c r="U122" s="44">
        <f t="shared" si="24"/>
        <v>9.196</v>
      </c>
      <c r="V122" s="42">
        <v>9.196</v>
      </c>
      <c r="W122" s="42"/>
      <c r="X122" s="43"/>
      <c r="Y122" s="231"/>
      <c r="Z122" s="227"/>
      <c r="AA122" s="227"/>
      <c r="AB122" s="232"/>
    </row>
    <row r="123" spans="3:28" ht="12.75">
      <c r="C123" s="52">
        <f t="shared" si="21"/>
        <v>113</v>
      </c>
      <c r="D123" s="39" t="s">
        <v>31</v>
      </c>
      <c r="E123" s="40">
        <f t="shared" si="29"/>
        <v>250.68699999999998</v>
      </c>
      <c r="F123" s="61">
        <f t="shared" si="30"/>
        <v>248.345</v>
      </c>
      <c r="G123" s="42">
        <f t="shared" si="31"/>
        <v>180.781</v>
      </c>
      <c r="H123" s="42">
        <f>+L123+P123+T123+X123</f>
        <v>2.342</v>
      </c>
      <c r="I123" s="44">
        <f>J123+L123</f>
        <v>29.653</v>
      </c>
      <c r="J123" s="42">
        <v>28.761</v>
      </c>
      <c r="K123" s="42">
        <v>19.515</v>
      </c>
      <c r="L123" s="45">
        <v>0.892</v>
      </c>
      <c r="M123" s="81">
        <f t="shared" si="26"/>
        <v>5.915</v>
      </c>
      <c r="N123" s="42">
        <v>5.915</v>
      </c>
      <c r="O123" s="42">
        <v>4.516</v>
      </c>
      <c r="P123" s="47"/>
      <c r="Q123" s="44">
        <f>R123+T123</f>
        <v>213.986</v>
      </c>
      <c r="R123" s="42">
        <v>212.536</v>
      </c>
      <c r="S123" s="42">
        <v>155.893</v>
      </c>
      <c r="T123" s="45">
        <v>1.45</v>
      </c>
      <c r="U123" s="44">
        <f t="shared" si="24"/>
        <v>1.133</v>
      </c>
      <c r="V123" s="42">
        <v>1.133</v>
      </c>
      <c r="W123" s="42">
        <v>0.857</v>
      </c>
      <c r="X123" s="43"/>
      <c r="Y123" s="231"/>
      <c r="Z123" s="227"/>
      <c r="AA123" s="227"/>
      <c r="AB123" s="232"/>
    </row>
    <row r="124" spans="3:28" ht="12.75">
      <c r="C124" s="52">
        <v>114</v>
      </c>
      <c r="D124" s="93" t="s">
        <v>123</v>
      </c>
      <c r="E124" s="40">
        <f t="shared" si="29"/>
        <v>8.084</v>
      </c>
      <c r="F124" s="61">
        <f t="shared" si="30"/>
        <v>8.084</v>
      </c>
      <c r="G124" s="42">
        <f t="shared" si="31"/>
        <v>5.516</v>
      </c>
      <c r="H124" s="43"/>
      <c r="I124" s="44"/>
      <c r="J124" s="42"/>
      <c r="K124" s="42"/>
      <c r="L124" s="49"/>
      <c r="M124" s="81">
        <f aca="true" t="shared" si="33" ref="M124:M131">N124+P124</f>
        <v>0.688</v>
      </c>
      <c r="N124" s="42">
        <v>0.688</v>
      </c>
      <c r="O124" s="42">
        <v>0.144</v>
      </c>
      <c r="P124" s="47"/>
      <c r="Q124" s="44">
        <f t="shared" si="23"/>
        <v>7.396</v>
      </c>
      <c r="R124" s="42">
        <v>7.396</v>
      </c>
      <c r="S124" s="42">
        <v>5.372</v>
      </c>
      <c r="T124" s="45"/>
      <c r="U124" s="44"/>
      <c r="V124" s="42"/>
      <c r="W124" s="42"/>
      <c r="X124" s="226"/>
      <c r="Y124" s="231"/>
      <c r="Z124" s="227"/>
      <c r="AA124" s="227"/>
      <c r="AB124" s="232"/>
    </row>
    <row r="125" spans="3:28" ht="12.75">
      <c r="C125" s="52">
        <v>115</v>
      </c>
      <c r="D125" s="39" t="s">
        <v>124</v>
      </c>
      <c r="E125" s="40">
        <f t="shared" si="29"/>
        <v>358.94599999999997</v>
      </c>
      <c r="F125" s="61">
        <f t="shared" si="30"/>
        <v>358.94599999999997</v>
      </c>
      <c r="G125" s="42">
        <f t="shared" si="31"/>
        <v>240.356</v>
      </c>
      <c r="H125" s="43"/>
      <c r="I125" s="44">
        <f t="shared" si="32"/>
        <v>164.278</v>
      </c>
      <c r="J125" s="42">
        <v>164.278</v>
      </c>
      <c r="K125" s="42">
        <v>98.523</v>
      </c>
      <c r="L125" s="49"/>
      <c r="M125" s="81">
        <f t="shared" si="33"/>
        <v>9.62</v>
      </c>
      <c r="N125" s="42">
        <v>9.62</v>
      </c>
      <c r="O125" s="42">
        <v>7.357</v>
      </c>
      <c r="P125" s="47"/>
      <c r="Q125" s="44">
        <f t="shared" si="23"/>
        <v>178.333</v>
      </c>
      <c r="R125" s="42">
        <v>178.333</v>
      </c>
      <c r="S125" s="42">
        <v>134.476</v>
      </c>
      <c r="T125" s="45"/>
      <c r="U125" s="44">
        <f t="shared" si="24"/>
        <v>6.715</v>
      </c>
      <c r="V125" s="42">
        <v>6.715</v>
      </c>
      <c r="W125" s="42"/>
      <c r="X125" s="43"/>
      <c r="Y125" s="231"/>
      <c r="Z125" s="227"/>
      <c r="AA125" s="227"/>
      <c r="AB125" s="232"/>
    </row>
    <row r="126" spans="3:28" ht="12.75">
      <c r="C126" s="52">
        <v>116</v>
      </c>
      <c r="D126" s="39" t="s">
        <v>371</v>
      </c>
      <c r="E126" s="40">
        <f t="shared" si="29"/>
        <v>1716.0610000000001</v>
      </c>
      <c r="F126" s="61">
        <f t="shared" si="30"/>
        <v>1716.0610000000001</v>
      </c>
      <c r="G126" s="42">
        <f t="shared" si="31"/>
        <v>1099.199</v>
      </c>
      <c r="H126" s="43"/>
      <c r="I126" s="44">
        <f t="shared" si="32"/>
        <v>586.224</v>
      </c>
      <c r="J126" s="42">
        <v>586.224</v>
      </c>
      <c r="K126" s="42">
        <v>327.954</v>
      </c>
      <c r="L126" s="49"/>
      <c r="M126" s="81">
        <f t="shared" si="33"/>
        <v>31.896</v>
      </c>
      <c r="N126" s="42">
        <v>31.896</v>
      </c>
      <c r="O126" s="42">
        <v>24.329</v>
      </c>
      <c r="P126" s="47"/>
      <c r="Q126" s="44">
        <f>R126+T126</f>
        <v>1033.461</v>
      </c>
      <c r="R126" s="42">
        <v>1033.461</v>
      </c>
      <c r="S126" s="42">
        <v>746.916</v>
      </c>
      <c r="T126" s="45"/>
      <c r="U126" s="44">
        <f>+V126+X126</f>
        <v>64.48</v>
      </c>
      <c r="V126" s="42">
        <v>64.48</v>
      </c>
      <c r="W126" s="42"/>
      <c r="X126" s="43"/>
      <c r="Y126" s="231"/>
      <c r="Z126" s="227"/>
      <c r="AA126" s="227"/>
      <c r="AB126" s="232"/>
    </row>
    <row r="127" spans="3:28" ht="12.75">
      <c r="C127" s="52">
        <f t="shared" si="21"/>
        <v>117</v>
      </c>
      <c r="D127" s="39" t="s">
        <v>125</v>
      </c>
      <c r="E127" s="40">
        <f t="shared" si="29"/>
        <v>85.659</v>
      </c>
      <c r="F127" s="61">
        <f t="shared" si="30"/>
        <v>85.659</v>
      </c>
      <c r="G127" s="42">
        <f t="shared" si="31"/>
        <v>49.084</v>
      </c>
      <c r="H127" s="43"/>
      <c r="I127" s="44">
        <f t="shared" si="32"/>
        <v>84.43</v>
      </c>
      <c r="J127" s="42">
        <v>84.43</v>
      </c>
      <c r="K127" s="42">
        <v>49.084</v>
      </c>
      <c r="L127" s="45"/>
      <c r="M127" s="81">
        <f t="shared" si="33"/>
        <v>0</v>
      </c>
      <c r="N127" s="42"/>
      <c r="O127" s="42"/>
      <c r="P127" s="43"/>
      <c r="Q127" s="44"/>
      <c r="R127" s="42"/>
      <c r="S127" s="42"/>
      <c r="T127" s="45"/>
      <c r="U127" s="44">
        <f>+V127+X127</f>
        <v>1.229</v>
      </c>
      <c r="V127" s="42">
        <v>1.229</v>
      </c>
      <c r="W127" s="42"/>
      <c r="X127" s="43"/>
      <c r="Y127" s="231"/>
      <c r="Z127" s="227"/>
      <c r="AA127" s="227"/>
      <c r="AB127" s="232"/>
    </row>
    <row r="128" spans="3:28" ht="12.75">
      <c r="C128" s="52">
        <v>118</v>
      </c>
      <c r="D128" s="39" t="s">
        <v>126</v>
      </c>
      <c r="E128" s="40">
        <f t="shared" si="29"/>
        <v>1173.7659999999998</v>
      </c>
      <c r="F128" s="61">
        <f t="shared" si="30"/>
        <v>1156.167</v>
      </c>
      <c r="G128" s="42">
        <f t="shared" si="31"/>
        <v>775.9169999999999</v>
      </c>
      <c r="H128" s="42">
        <f>+L128+P128+T128+X128</f>
        <v>17.599</v>
      </c>
      <c r="I128" s="44">
        <f t="shared" si="32"/>
        <v>281.338</v>
      </c>
      <c r="J128" s="42">
        <v>281.338</v>
      </c>
      <c r="K128" s="42">
        <v>169.516</v>
      </c>
      <c r="L128" s="49"/>
      <c r="M128" s="81">
        <f t="shared" si="33"/>
        <v>24.994</v>
      </c>
      <c r="N128" s="42">
        <v>24.994</v>
      </c>
      <c r="O128" s="42">
        <v>19.083</v>
      </c>
      <c r="P128" s="47"/>
      <c r="Q128" s="44">
        <f>R128+T128</f>
        <v>828.48</v>
      </c>
      <c r="R128" s="42">
        <v>810.881</v>
      </c>
      <c r="S128" s="42">
        <v>587.318</v>
      </c>
      <c r="T128" s="45">
        <v>17.599</v>
      </c>
      <c r="U128" s="44">
        <f t="shared" si="24"/>
        <v>38.954</v>
      </c>
      <c r="V128" s="42">
        <v>38.954</v>
      </c>
      <c r="W128" s="42"/>
      <c r="X128" s="43"/>
      <c r="Y128" s="231"/>
      <c r="Z128" s="227"/>
      <c r="AA128" s="227"/>
      <c r="AB128" s="232"/>
    </row>
    <row r="129" spans="3:28" ht="12.75">
      <c r="C129" s="52">
        <f t="shared" si="21"/>
        <v>119</v>
      </c>
      <c r="D129" s="39" t="s">
        <v>18</v>
      </c>
      <c r="E129" s="40">
        <f t="shared" si="29"/>
        <v>754.974</v>
      </c>
      <c r="F129" s="61">
        <f t="shared" si="30"/>
        <v>754.0859999999999</v>
      </c>
      <c r="G129" s="42">
        <f t="shared" si="31"/>
        <v>470.84799999999996</v>
      </c>
      <c r="H129" s="42">
        <f>+L129+P129+T129+X129</f>
        <v>0.888</v>
      </c>
      <c r="I129" s="44">
        <f>+J129+L129</f>
        <v>270.823</v>
      </c>
      <c r="J129" s="42">
        <v>269.935</v>
      </c>
      <c r="K129" s="42">
        <v>130.766</v>
      </c>
      <c r="L129" s="45">
        <v>0.888</v>
      </c>
      <c r="M129" s="81">
        <f t="shared" si="33"/>
        <v>12.494</v>
      </c>
      <c r="N129" s="42">
        <v>12.494</v>
      </c>
      <c r="O129" s="42">
        <v>9.539</v>
      </c>
      <c r="P129" s="47"/>
      <c r="Q129" s="44">
        <f t="shared" si="23"/>
        <v>451.305</v>
      </c>
      <c r="R129" s="42">
        <v>451.305</v>
      </c>
      <c r="S129" s="42">
        <v>330.543</v>
      </c>
      <c r="T129" s="45"/>
      <c r="U129" s="44">
        <f>+V129+X129</f>
        <v>20.352</v>
      </c>
      <c r="V129" s="42">
        <v>20.352</v>
      </c>
      <c r="W129" s="42"/>
      <c r="X129" s="43"/>
      <c r="Y129" s="231"/>
      <c r="Z129" s="227"/>
      <c r="AA129" s="227"/>
      <c r="AB129" s="232"/>
    </row>
    <row r="130" spans="3:28" ht="12.75">
      <c r="C130" s="52">
        <f t="shared" si="21"/>
        <v>120</v>
      </c>
      <c r="D130" s="39" t="s">
        <v>127</v>
      </c>
      <c r="E130" s="40">
        <f aca="true" t="shared" si="34" ref="E130:G131">I130+M130+Q130+U130</f>
        <v>38.681</v>
      </c>
      <c r="F130" s="61">
        <f t="shared" si="34"/>
        <v>38.681</v>
      </c>
      <c r="G130" s="42">
        <f t="shared" si="34"/>
        <v>27.126</v>
      </c>
      <c r="H130" s="43"/>
      <c r="I130" s="44">
        <f>J130+L130</f>
        <v>32.683</v>
      </c>
      <c r="J130" s="42">
        <v>32.683</v>
      </c>
      <c r="K130" s="42">
        <v>24.375</v>
      </c>
      <c r="L130" s="45"/>
      <c r="M130" s="81">
        <f t="shared" si="33"/>
        <v>0</v>
      </c>
      <c r="N130" s="42"/>
      <c r="O130" s="42"/>
      <c r="P130" s="43"/>
      <c r="Q130" s="44"/>
      <c r="R130" s="42"/>
      <c r="S130" s="42"/>
      <c r="T130" s="45"/>
      <c r="U130" s="44">
        <f t="shared" si="24"/>
        <v>5.998</v>
      </c>
      <c r="V130" s="42">
        <v>5.998</v>
      </c>
      <c r="W130" s="42">
        <v>2.751</v>
      </c>
      <c r="X130" s="43"/>
      <c r="Y130" s="231"/>
      <c r="Z130" s="227"/>
      <c r="AA130" s="227"/>
      <c r="AB130" s="232"/>
    </row>
    <row r="131" spans="3:28" ht="12.75">
      <c r="C131" s="52">
        <f t="shared" si="21"/>
        <v>121</v>
      </c>
      <c r="D131" s="39" t="s">
        <v>372</v>
      </c>
      <c r="E131" s="40">
        <f t="shared" si="34"/>
        <v>402.227</v>
      </c>
      <c r="F131" s="61">
        <f t="shared" si="34"/>
        <v>402.227</v>
      </c>
      <c r="G131" s="42">
        <f t="shared" si="34"/>
        <v>264.82399999999996</v>
      </c>
      <c r="H131" s="43"/>
      <c r="I131" s="44">
        <f>J131+L131</f>
        <v>165.274</v>
      </c>
      <c r="J131" s="42">
        <v>165.274</v>
      </c>
      <c r="K131" s="42">
        <v>95.815</v>
      </c>
      <c r="L131" s="45"/>
      <c r="M131" s="81">
        <f t="shared" si="33"/>
        <v>5.831</v>
      </c>
      <c r="N131" s="42">
        <v>5.831</v>
      </c>
      <c r="O131" s="42">
        <v>4.452</v>
      </c>
      <c r="P131" s="47"/>
      <c r="Q131" s="44">
        <f t="shared" si="23"/>
        <v>220.483</v>
      </c>
      <c r="R131" s="42">
        <v>220.483</v>
      </c>
      <c r="S131" s="42">
        <v>164.557</v>
      </c>
      <c r="T131" s="45"/>
      <c r="U131" s="44">
        <f t="shared" si="24"/>
        <v>10.639</v>
      </c>
      <c r="V131" s="42">
        <v>10.639</v>
      </c>
      <c r="W131" s="42"/>
      <c r="X131" s="43"/>
      <c r="Y131" s="231"/>
      <c r="Z131" s="227"/>
      <c r="AA131" s="227"/>
      <c r="AB131" s="232"/>
    </row>
    <row r="132" spans="3:28" ht="12.75">
      <c r="C132" s="52">
        <f t="shared" si="21"/>
        <v>122</v>
      </c>
      <c r="D132" s="39" t="s">
        <v>373</v>
      </c>
      <c r="E132" s="40">
        <f aca="true" t="shared" si="35" ref="E132:G134">+I132+M132+Q132+U132</f>
        <v>620.2919999999999</v>
      </c>
      <c r="F132" s="61">
        <f t="shared" si="35"/>
        <v>620.2919999999999</v>
      </c>
      <c r="G132" s="42">
        <f t="shared" si="35"/>
        <v>394.675</v>
      </c>
      <c r="H132" s="43"/>
      <c r="I132" s="44">
        <f>+J132+L132</f>
        <v>231.561</v>
      </c>
      <c r="J132" s="42">
        <v>231.561</v>
      </c>
      <c r="K132" s="42">
        <v>118.245</v>
      </c>
      <c r="L132" s="45"/>
      <c r="M132" s="81">
        <f>N132+P132</f>
        <v>9.696</v>
      </c>
      <c r="N132" s="42">
        <v>9.696</v>
      </c>
      <c r="O132" s="42">
        <v>7.403</v>
      </c>
      <c r="P132" s="47"/>
      <c r="Q132" s="44">
        <f t="shared" si="23"/>
        <v>365.246</v>
      </c>
      <c r="R132" s="42">
        <v>365.246</v>
      </c>
      <c r="S132" s="42">
        <v>269.027</v>
      </c>
      <c r="T132" s="45"/>
      <c r="U132" s="44">
        <f t="shared" si="24"/>
        <v>13.789</v>
      </c>
      <c r="V132" s="42">
        <v>13.789</v>
      </c>
      <c r="W132" s="42"/>
      <c r="X132" s="43"/>
      <c r="Y132" s="231"/>
      <c r="Z132" s="227"/>
      <c r="AA132" s="227"/>
      <c r="AB132" s="232"/>
    </row>
    <row r="133" spans="3:28" ht="12.75">
      <c r="C133" s="52">
        <f t="shared" si="21"/>
        <v>123</v>
      </c>
      <c r="D133" s="94" t="s">
        <v>128</v>
      </c>
      <c r="E133" s="40">
        <f t="shared" si="35"/>
        <v>153.282</v>
      </c>
      <c r="F133" s="61">
        <f t="shared" si="35"/>
        <v>153.282</v>
      </c>
      <c r="G133" s="42">
        <f t="shared" si="35"/>
        <v>81.716</v>
      </c>
      <c r="H133" s="43"/>
      <c r="I133" s="44">
        <f>+J133</f>
        <v>103.486</v>
      </c>
      <c r="J133" s="42">
        <v>103.486</v>
      </c>
      <c r="K133" s="42">
        <v>50.131</v>
      </c>
      <c r="L133" s="45"/>
      <c r="M133" s="81">
        <f>N133+P133</f>
        <v>1.147</v>
      </c>
      <c r="N133" s="42">
        <v>1.147</v>
      </c>
      <c r="O133" s="42">
        <v>0.876</v>
      </c>
      <c r="P133" s="43"/>
      <c r="Q133" s="44">
        <f t="shared" si="23"/>
        <v>42.228</v>
      </c>
      <c r="R133" s="42">
        <v>42.228</v>
      </c>
      <c r="S133" s="42">
        <v>30.709</v>
      </c>
      <c r="T133" s="45"/>
      <c r="U133" s="44">
        <f t="shared" si="24"/>
        <v>6.421</v>
      </c>
      <c r="V133" s="42">
        <v>6.421</v>
      </c>
      <c r="W133" s="42"/>
      <c r="X133" s="43"/>
      <c r="Y133" s="231"/>
      <c r="Z133" s="227"/>
      <c r="AA133" s="227"/>
      <c r="AB133" s="232"/>
    </row>
    <row r="134" spans="3:28" ht="12.75">
      <c r="C134" s="52">
        <v>124</v>
      </c>
      <c r="D134" s="39" t="s">
        <v>129</v>
      </c>
      <c r="E134" s="40">
        <f t="shared" si="35"/>
        <v>36.475</v>
      </c>
      <c r="F134" s="61">
        <f t="shared" si="35"/>
        <v>36.475</v>
      </c>
      <c r="G134" s="42">
        <f t="shared" si="35"/>
        <v>24.329</v>
      </c>
      <c r="H134" s="43"/>
      <c r="I134" s="44">
        <f>+J134</f>
        <v>34.963</v>
      </c>
      <c r="J134" s="42">
        <v>34.963</v>
      </c>
      <c r="K134" s="42">
        <v>23.728</v>
      </c>
      <c r="L134" s="45"/>
      <c r="M134" s="81"/>
      <c r="N134" s="42"/>
      <c r="O134" s="42"/>
      <c r="P134" s="43"/>
      <c r="Q134" s="44"/>
      <c r="R134" s="42"/>
      <c r="S134" s="42"/>
      <c r="T134" s="45"/>
      <c r="U134" s="44">
        <f t="shared" si="24"/>
        <v>1.512</v>
      </c>
      <c r="V134" s="42">
        <v>1.512</v>
      </c>
      <c r="W134" s="42">
        <v>0.601</v>
      </c>
      <c r="X134" s="43"/>
      <c r="Y134" s="231"/>
      <c r="Z134" s="227"/>
      <c r="AA134" s="227"/>
      <c r="AB134" s="232"/>
    </row>
    <row r="135" spans="3:28" ht="12.75">
      <c r="C135" s="52">
        <f t="shared" si="21"/>
        <v>125</v>
      </c>
      <c r="D135" s="39" t="s">
        <v>19</v>
      </c>
      <c r="E135" s="40">
        <f>I135+M135+Q135+U135</f>
        <v>637.392</v>
      </c>
      <c r="F135" s="61">
        <f>J135+N135+R135+V135</f>
        <v>630.392</v>
      </c>
      <c r="G135" s="42">
        <f>K135+O135+S135+W135</f>
        <v>403.544</v>
      </c>
      <c r="H135" s="42">
        <f>L135+P135+T135+X135</f>
        <v>7</v>
      </c>
      <c r="I135" s="44">
        <f>J135+L135</f>
        <v>197.618</v>
      </c>
      <c r="J135" s="42">
        <v>197.618</v>
      </c>
      <c r="K135" s="42">
        <v>106.549</v>
      </c>
      <c r="L135" s="45"/>
      <c r="M135" s="81">
        <f>N135+P135</f>
        <v>13.36</v>
      </c>
      <c r="N135" s="42">
        <v>13.36</v>
      </c>
      <c r="O135" s="42">
        <v>10.189</v>
      </c>
      <c r="P135" s="47"/>
      <c r="Q135" s="44">
        <f>R135+T135</f>
        <v>405.291</v>
      </c>
      <c r="R135" s="42">
        <v>398.291</v>
      </c>
      <c r="S135" s="42">
        <v>286.806</v>
      </c>
      <c r="T135" s="45">
        <v>7</v>
      </c>
      <c r="U135" s="44">
        <f t="shared" si="24"/>
        <v>21.123</v>
      </c>
      <c r="V135" s="42">
        <v>21.123</v>
      </c>
      <c r="W135" s="42"/>
      <c r="X135" s="43"/>
      <c r="Y135" s="231"/>
      <c r="Z135" s="227"/>
      <c r="AA135" s="227"/>
      <c r="AB135" s="232"/>
    </row>
    <row r="136" spans="3:28" ht="12.75">
      <c r="C136" s="52">
        <f t="shared" si="21"/>
        <v>126</v>
      </c>
      <c r="D136" s="39" t="s">
        <v>130</v>
      </c>
      <c r="E136" s="40">
        <f>I136+M136+Q136+U136</f>
        <v>38.354000000000006</v>
      </c>
      <c r="F136" s="61">
        <f>J136+N136+R136+V136</f>
        <v>38.354000000000006</v>
      </c>
      <c r="G136" s="42">
        <f>K136+O136+S136+W136</f>
        <v>28.611</v>
      </c>
      <c r="H136" s="43"/>
      <c r="I136" s="44">
        <f>J136+L136</f>
        <v>36.828</v>
      </c>
      <c r="J136" s="42">
        <v>36.828</v>
      </c>
      <c r="K136" s="42">
        <v>27.892</v>
      </c>
      <c r="L136" s="45"/>
      <c r="M136" s="81"/>
      <c r="N136" s="42"/>
      <c r="O136" s="42"/>
      <c r="P136" s="43"/>
      <c r="Q136" s="44"/>
      <c r="R136" s="42"/>
      <c r="S136" s="42"/>
      <c r="T136" s="45"/>
      <c r="U136" s="44">
        <f t="shared" si="24"/>
        <v>1.526</v>
      </c>
      <c r="V136" s="42">
        <v>1.526</v>
      </c>
      <c r="W136" s="42">
        <v>0.719</v>
      </c>
      <c r="X136" s="43"/>
      <c r="Y136" s="231"/>
      <c r="Z136" s="227"/>
      <c r="AA136" s="227"/>
      <c r="AB136" s="232"/>
    </row>
    <row r="137" spans="3:28" ht="12.75">
      <c r="C137" s="52">
        <f t="shared" si="21"/>
        <v>127</v>
      </c>
      <c r="D137" s="39" t="s">
        <v>131</v>
      </c>
      <c r="E137" s="40">
        <f>+I137+M137+Q137+U137</f>
        <v>783.0939999999999</v>
      </c>
      <c r="F137" s="61">
        <f>+J137+N137+R137+V137</f>
        <v>772.4309999999999</v>
      </c>
      <c r="G137" s="42">
        <f>+K137+O137+S137+W137</f>
        <v>429.384</v>
      </c>
      <c r="H137" s="42">
        <f>+L137+P137+T137+X137</f>
        <v>10.663</v>
      </c>
      <c r="I137" s="44">
        <f aca="true" t="shared" si="36" ref="I137:I144">+J137</f>
        <v>347.917</v>
      </c>
      <c r="J137" s="42">
        <v>347.917</v>
      </c>
      <c r="K137" s="42">
        <v>149.216</v>
      </c>
      <c r="L137" s="49"/>
      <c r="M137" s="81">
        <f>N137+P137</f>
        <v>15.534</v>
      </c>
      <c r="N137" s="42">
        <v>15.534</v>
      </c>
      <c r="O137" s="42">
        <v>11.852</v>
      </c>
      <c r="P137" s="47"/>
      <c r="Q137" s="44">
        <f>R137+T137</f>
        <v>389.04200000000003</v>
      </c>
      <c r="R137" s="42">
        <v>378.379</v>
      </c>
      <c r="S137" s="42">
        <v>268.316</v>
      </c>
      <c r="T137" s="45">
        <v>10.663</v>
      </c>
      <c r="U137" s="44">
        <f t="shared" si="24"/>
        <v>30.601</v>
      </c>
      <c r="V137" s="42">
        <v>30.601</v>
      </c>
      <c r="W137" s="42"/>
      <c r="X137" s="43"/>
      <c r="Y137" s="231"/>
      <c r="Z137" s="227"/>
      <c r="AA137" s="227"/>
      <c r="AB137" s="232"/>
    </row>
    <row r="138" spans="3:28" ht="12.75">
      <c r="C138" s="52">
        <f t="shared" si="21"/>
        <v>128</v>
      </c>
      <c r="D138" s="39" t="s">
        <v>29</v>
      </c>
      <c r="E138" s="40">
        <f aca="true" t="shared" si="37" ref="E138:G144">+I138+M138+Q138+U138</f>
        <v>319.05</v>
      </c>
      <c r="F138" s="61">
        <f t="shared" si="37"/>
        <v>319.05</v>
      </c>
      <c r="G138" s="42">
        <f t="shared" si="37"/>
        <v>199.227</v>
      </c>
      <c r="H138" s="43"/>
      <c r="I138" s="44">
        <f>J138+L138</f>
        <v>18.925</v>
      </c>
      <c r="J138" s="42">
        <v>18.925</v>
      </c>
      <c r="K138" s="42"/>
      <c r="L138" s="45"/>
      <c r="M138" s="81">
        <f>N138+P138</f>
        <v>136.186</v>
      </c>
      <c r="N138" s="42">
        <v>136.186</v>
      </c>
      <c r="O138" s="51">
        <v>81.956</v>
      </c>
      <c r="P138" s="43"/>
      <c r="Q138" s="44">
        <f t="shared" si="23"/>
        <v>155.739</v>
      </c>
      <c r="R138" s="42">
        <v>155.739</v>
      </c>
      <c r="S138" s="42">
        <v>117.271</v>
      </c>
      <c r="T138" s="45"/>
      <c r="U138" s="44">
        <f t="shared" si="24"/>
        <v>8.2</v>
      </c>
      <c r="V138" s="42">
        <v>8.2</v>
      </c>
      <c r="W138" s="42"/>
      <c r="X138" s="43"/>
      <c r="Y138" s="231"/>
      <c r="Z138" s="227"/>
      <c r="AA138" s="227"/>
      <c r="AB138" s="232"/>
    </row>
    <row r="139" spans="3:28" ht="12.75">
      <c r="C139" s="52">
        <v>129</v>
      </c>
      <c r="D139" s="39" t="s">
        <v>132</v>
      </c>
      <c r="E139" s="40">
        <f t="shared" si="37"/>
        <v>408.88500000000005</v>
      </c>
      <c r="F139" s="61">
        <f t="shared" si="37"/>
        <v>408.88500000000005</v>
      </c>
      <c r="G139" s="42">
        <f t="shared" si="37"/>
        <v>290.234</v>
      </c>
      <c r="H139" s="43"/>
      <c r="I139" s="44">
        <f t="shared" si="36"/>
        <v>350.158</v>
      </c>
      <c r="J139" s="42">
        <v>350.158</v>
      </c>
      <c r="K139" s="42">
        <v>255.367</v>
      </c>
      <c r="L139" s="49"/>
      <c r="M139" s="81">
        <f>N139+P139</f>
        <v>3.382</v>
      </c>
      <c r="N139" s="42">
        <v>3.382</v>
      </c>
      <c r="O139" s="42">
        <v>2.585</v>
      </c>
      <c r="P139" s="47"/>
      <c r="Q139" s="44">
        <f t="shared" si="23"/>
        <v>26.713</v>
      </c>
      <c r="R139" s="42">
        <v>26.713</v>
      </c>
      <c r="S139" s="42">
        <v>20.395</v>
      </c>
      <c r="T139" s="45"/>
      <c r="U139" s="44">
        <f>+V139+X139</f>
        <v>28.632</v>
      </c>
      <c r="V139" s="42">
        <v>28.632</v>
      </c>
      <c r="W139" s="42">
        <v>11.887</v>
      </c>
      <c r="X139" s="43"/>
      <c r="Y139" s="231"/>
      <c r="Z139" s="227"/>
      <c r="AA139" s="227"/>
      <c r="AB139" s="232"/>
    </row>
    <row r="140" spans="3:28" ht="12.75">
      <c r="C140" s="52">
        <f t="shared" si="21"/>
        <v>130</v>
      </c>
      <c r="D140" s="39" t="s">
        <v>27</v>
      </c>
      <c r="E140" s="40">
        <f t="shared" si="37"/>
        <v>130.87</v>
      </c>
      <c r="F140" s="61">
        <f t="shared" si="37"/>
        <v>130.87</v>
      </c>
      <c r="G140" s="42">
        <f t="shared" si="37"/>
        <v>89.402</v>
      </c>
      <c r="H140" s="43"/>
      <c r="I140" s="44">
        <f t="shared" si="36"/>
        <v>96.79</v>
      </c>
      <c r="J140" s="42">
        <v>96.79</v>
      </c>
      <c r="K140" s="42">
        <v>70.816</v>
      </c>
      <c r="L140" s="49"/>
      <c r="M140" s="81">
        <f>N140+P140</f>
        <v>2.304</v>
      </c>
      <c r="N140" s="42">
        <v>2.304</v>
      </c>
      <c r="O140" s="42">
        <v>1.759</v>
      </c>
      <c r="P140" s="47"/>
      <c r="Q140" s="44">
        <f t="shared" si="23"/>
        <v>14.3</v>
      </c>
      <c r="R140" s="42">
        <v>14.3</v>
      </c>
      <c r="S140" s="42">
        <v>10.918</v>
      </c>
      <c r="T140" s="45"/>
      <c r="U140" s="44">
        <f aca="true" t="shared" si="38" ref="U140:U145">V140+X140</f>
        <v>17.476</v>
      </c>
      <c r="V140" s="42">
        <v>17.476</v>
      </c>
      <c r="W140" s="42">
        <v>5.909</v>
      </c>
      <c r="X140" s="43"/>
      <c r="Y140" s="231"/>
      <c r="Z140" s="227"/>
      <c r="AA140" s="227"/>
      <c r="AB140" s="232"/>
    </row>
    <row r="141" spans="3:28" ht="12.75">
      <c r="C141" s="52">
        <f t="shared" si="21"/>
        <v>131</v>
      </c>
      <c r="D141" s="95" t="s">
        <v>20</v>
      </c>
      <c r="E141" s="40">
        <f t="shared" si="37"/>
        <v>90.148</v>
      </c>
      <c r="F141" s="61">
        <f t="shared" si="37"/>
        <v>90.148</v>
      </c>
      <c r="G141" s="42">
        <f t="shared" si="37"/>
        <v>45.263</v>
      </c>
      <c r="H141" s="43"/>
      <c r="I141" s="44">
        <f t="shared" si="36"/>
        <v>63.292</v>
      </c>
      <c r="J141" s="42">
        <v>63.292</v>
      </c>
      <c r="K141" s="42">
        <v>45.263</v>
      </c>
      <c r="L141" s="49"/>
      <c r="M141" s="81"/>
      <c r="N141" s="42"/>
      <c r="O141" s="42"/>
      <c r="P141" s="47"/>
      <c r="Q141" s="44"/>
      <c r="R141" s="42"/>
      <c r="S141" s="42"/>
      <c r="T141" s="45"/>
      <c r="U141" s="44">
        <f t="shared" si="38"/>
        <v>26.856</v>
      </c>
      <c r="V141" s="42">
        <v>26.856</v>
      </c>
      <c r="W141" s="42"/>
      <c r="X141" s="43"/>
      <c r="Y141" s="231"/>
      <c r="Z141" s="227"/>
      <c r="AA141" s="227"/>
      <c r="AB141" s="232"/>
    </row>
    <row r="142" spans="3:28" ht="12.75">
      <c r="C142" s="52">
        <v>132</v>
      </c>
      <c r="D142" s="95" t="s">
        <v>21</v>
      </c>
      <c r="E142" s="40">
        <f t="shared" si="37"/>
        <v>83.695</v>
      </c>
      <c r="F142" s="61">
        <f t="shared" si="37"/>
        <v>80.695</v>
      </c>
      <c r="G142" s="42">
        <f t="shared" si="37"/>
        <v>58.705</v>
      </c>
      <c r="H142" s="42">
        <f>+L142+P142+T142+X142</f>
        <v>3</v>
      </c>
      <c r="I142" s="44">
        <f>J142+L142</f>
        <v>38.987</v>
      </c>
      <c r="J142" s="42">
        <v>35.987</v>
      </c>
      <c r="K142" s="42">
        <v>24.985</v>
      </c>
      <c r="L142" s="45">
        <v>3</v>
      </c>
      <c r="M142" s="81"/>
      <c r="N142" s="42"/>
      <c r="O142" s="42"/>
      <c r="P142" s="47"/>
      <c r="Q142" s="44">
        <f t="shared" si="23"/>
        <v>44.167</v>
      </c>
      <c r="R142" s="42">
        <v>44.167</v>
      </c>
      <c r="S142" s="42">
        <v>33.72</v>
      </c>
      <c r="T142" s="45"/>
      <c r="U142" s="44">
        <f t="shared" si="38"/>
        <v>0.541</v>
      </c>
      <c r="V142" s="42">
        <v>0.541</v>
      </c>
      <c r="W142" s="42"/>
      <c r="X142" s="43"/>
      <c r="Y142" s="231"/>
      <c r="Z142" s="227"/>
      <c r="AA142" s="227"/>
      <c r="AB142" s="232"/>
    </row>
    <row r="143" spans="3:28" ht="12.75">
      <c r="C143" s="52">
        <v>133</v>
      </c>
      <c r="D143" s="79" t="s">
        <v>133</v>
      </c>
      <c r="E143" s="40">
        <f t="shared" si="37"/>
        <v>259.338</v>
      </c>
      <c r="F143" s="61">
        <f t="shared" si="37"/>
        <v>259.338</v>
      </c>
      <c r="G143" s="42">
        <f t="shared" si="37"/>
        <v>160.779</v>
      </c>
      <c r="H143" s="43"/>
      <c r="I143" s="85">
        <f t="shared" si="36"/>
        <v>182.061</v>
      </c>
      <c r="J143" s="83">
        <v>182.061</v>
      </c>
      <c r="K143" s="83">
        <v>114.501</v>
      </c>
      <c r="L143" s="90"/>
      <c r="M143" s="81">
        <f>N143+P143</f>
        <v>5.274</v>
      </c>
      <c r="N143" s="42">
        <v>5.274</v>
      </c>
      <c r="O143" s="42">
        <v>4.017</v>
      </c>
      <c r="P143" s="47"/>
      <c r="Q143" s="44">
        <f t="shared" si="23"/>
        <v>55.197</v>
      </c>
      <c r="R143" s="42">
        <v>55.197</v>
      </c>
      <c r="S143" s="42">
        <v>40.694</v>
      </c>
      <c r="T143" s="45"/>
      <c r="U143" s="44">
        <f t="shared" si="38"/>
        <v>16.806</v>
      </c>
      <c r="V143" s="42">
        <v>16.806</v>
      </c>
      <c r="W143" s="42">
        <v>1.567</v>
      </c>
      <c r="X143" s="43"/>
      <c r="Y143" s="231"/>
      <c r="Z143" s="227"/>
      <c r="AA143" s="227"/>
      <c r="AB143" s="232"/>
    </row>
    <row r="144" spans="3:28" ht="13.5" thickBot="1">
      <c r="C144" s="52">
        <v>134</v>
      </c>
      <c r="D144" s="96" t="s">
        <v>134</v>
      </c>
      <c r="E144" s="97">
        <f t="shared" si="37"/>
        <v>90.967</v>
      </c>
      <c r="F144" s="98">
        <f t="shared" si="37"/>
        <v>90.967</v>
      </c>
      <c r="G144" s="99">
        <f t="shared" si="37"/>
        <v>58.272999999999996</v>
      </c>
      <c r="H144" s="100"/>
      <c r="I144" s="101">
        <f t="shared" si="36"/>
        <v>63.491</v>
      </c>
      <c r="J144" s="99">
        <v>63.491</v>
      </c>
      <c r="K144" s="99">
        <v>40.192</v>
      </c>
      <c r="L144" s="102"/>
      <c r="M144" s="81">
        <f>N144+P144</f>
        <v>1.212</v>
      </c>
      <c r="N144" s="99">
        <v>1.212</v>
      </c>
      <c r="O144" s="99">
        <v>0.922</v>
      </c>
      <c r="P144" s="103"/>
      <c r="Q144" s="44">
        <f t="shared" si="23"/>
        <v>23.366</v>
      </c>
      <c r="R144" s="42">
        <v>23.366</v>
      </c>
      <c r="S144" s="42">
        <v>17.159</v>
      </c>
      <c r="T144" s="45"/>
      <c r="U144" s="101">
        <f t="shared" si="38"/>
        <v>2.898</v>
      </c>
      <c r="V144" s="104">
        <v>2.898</v>
      </c>
      <c r="W144" s="99"/>
      <c r="X144" s="100"/>
      <c r="Y144" s="233"/>
      <c r="Z144" s="234"/>
      <c r="AA144" s="234"/>
      <c r="AB144" s="235"/>
    </row>
    <row r="145" spans="3:28" ht="13.5" thickBot="1">
      <c r="C145" s="106">
        <v>135</v>
      </c>
      <c r="D145" s="107" t="s">
        <v>135</v>
      </c>
      <c r="E145" s="108">
        <f>+I145+M145+Q145+U145+Y145</f>
        <v>29688.494</v>
      </c>
      <c r="F145" s="108">
        <f>+J145+N145+R145+V145+Z145</f>
        <v>25380.754999999997</v>
      </c>
      <c r="G145" s="108">
        <f>+K145+O145+S145+W145+AA145</f>
        <v>12254.582999999999</v>
      </c>
      <c r="H145" s="108">
        <f>+L145+P145+T145+X145+AB145</f>
        <v>4307.7390000000005</v>
      </c>
      <c r="I145" s="110">
        <f>J145+L145</f>
        <v>15365.621999999998</v>
      </c>
      <c r="J145" s="109">
        <f>J11+J14+J19+J20+J38+J40+J49+J55+J66+J70+J76+J78+J81+SUM(J93:J144)</f>
        <v>14862.641999999998</v>
      </c>
      <c r="K145" s="109">
        <f>K11+K14+K19+K20+K38+K40+K49+K55+K66+K70+K76+K78+K81+SUM(K93:K144)</f>
        <v>6444.926</v>
      </c>
      <c r="L145" s="113">
        <f>L11+L14+L19+L20+L38+L40+L49+L55+L66+L70+L76+L78+L81+SUM(L93:L144)</f>
        <v>502.97999999999996</v>
      </c>
      <c r="M145" s="123">
        <f>N145+P145</f>
        <v>6580.726</v>
      </c>
      <c r="N145" s="109">
        <f>N14+N20+N55+N78+N81+SUM(N93:N144)</f>
        <v>3336.0089999999996</v>
      </c>
      <c r="O145" s="109">
        <f>O14+O20+O81+SUM(O93:O144)</f>
        <v>1276.6279999999997</v>
      </c>
      <c r="P145" s="115">
        <f>P55</f>
        <v>3244.717</v>
      </c>
      <c r="Q145" s="123">
        <f>Q11+Q14+Q19+Q20+Q38+Q40+Q49+Q55+Q66+Q70+Q76+Q78+Q81+SUM(Q93:Q144)</f>
        <v>6037.300000000001</v>
      </c>
      <c r="R145" s="109">
        <f>R81+R97+SUM(R111:R144)</f>
        <v>5995.7480000000005</v>
      </c>
      <c r="S145" s="109">
        <f>S81+S97+SUM(S111:S144)</f>
        <v>4381.224999999999</v>
      </c>
      <c r="T145" s="115">
        <f>T81+T97+SUM(T111:T144)</f>
        <v>41.552</v>
      </c>
      <c r="U145" s="124">
        <f t="shared" si="38"/>
        <v>1044.798</v>
      </c>
      <c r="V145" s="109">
        <f>SUM(V94:V144)+V49</f>
        <v>1036.335</v>
      </c>
      <c r="W145" s="109">
        <f>SUM(W94:W144)</f>
        <v>151.804</v>
      </c>
      <c r="X145" s="113">
        <f>SUM(X94:X144)</f>
        <v>8.463</v>
      </c>
      <c r="Y145" s="123">
        <f>Z145+AB145</f>
        <v>660.048</v>
      </c>
      <c r="Z145" s="109">
        <f>Z14+Z98+Z114</f>
        <v>150.02100000000002</v>
      </c>
      <c r="AA145" s="109"/>
      <c r="AB145" s="115">
        <f>AB14+AB98+AB114</f>
        <v>510.027</v>
      </c>
    </row>
    <row r="148" ht="12.75">
      <c r="D148" s="5" t="s">
        <v>136</v>
      </c>
    </row>
    <row r="149" ht="12.75">
      <c r="D149" s="5" t="s">
        <v>137</v>
      </c>
    </row>
    <row r="150" ht="12.75">
      <c r="D150" s="117" t="s">
        <v>138</v>
      </c>
    </row>
    <row r="151" ht="12.75">
      <c r="D151" s="5" t="s">
        <v>139</v>
      </c>
    </row>
    <row r="152" ht="12.75">
      <c r="D152" s="5" t="s">
        <v>222</v>
      </c>
    </row>
  </sheetData>
  <sheetProtection/>
  <mergeCells count="29">
    <mergeCell ref="X9:X10"/>
    <mergeCell ref="R8:T8"/>
    <mergeCell ref="U8:U10"/>
    <mergeCell ref="V8:X8"/>
    <mergeCell ref="N9:O9"/>
    <mergeCell ref="Y8:Y10"/>
    <mergeCell ref="R9:S9"/>
    <mergeCell ref="N8:P8"/>
    <mergeCell ref="Q8:Q10"/>
    <mergeCell ref="Z8:AB8"/>
    <mergeCell ref="Z9:AA9"/>
    <mergeCell ref="AB9:AB10"/>
    <mergeCell ref="T9:T10"/>
    <mergeCell ref="V9:W9"/>
    <mergeCell ref="C8:C10"/>
    <mergeCell ref="D8:D10"/>
    <mergeCell ref="E8:E10"/>
    <mergeCell ref="F8:H8"/>
    <mergeCell ref="I8:I10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3937007874015748" header="0.5118110236220472" footer="0.5118110236220472"/>
  <pageSetup fitToHeight="0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82" sqref="B182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85156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9.42187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7.00390625" style="0" customWidth="1"/>
    <col min="19" max="19" width="9.57421875" style="0" customWidth="1"/>
    <col min="20" max="20" width="8.57421875" style="0" customWidth="1"/>
    <col min="21" max="21" width="7.421875" style="0" customWidth="1"/>
    <col min="22" max="22" width="6.421875" style="0" customWidth="1"/>
    <col min="23" max="23" width="8.00390625" style="0" customWidth="1"/>
    <col min="24" max="24" width="6.8515625" style="0" customWidth="1"/>
    <col min="25" max="25" width="7.8515625" style="0" customWidth="1"/>
    <col min="26" max="26" width="7.7109375" style="0" customWidth="1"/>
  </cols>
  <sheetData>
    <row r="2" ht="12.75">
      <c r="R2" s="9" t="s">
        <v>22</v>
      </c>
    </row>
    <row r="3" spans="3:22" ht="12.75">
      <c r="C3" s="307" t="s">
        <v>227</v>
      </c>
      <c r="D3" s="307"/>
      <c r="E3" s="307"/>
      <c r="F3" s="307"/>
      <c r="G3" s="307"/>
      <c r="H3" s="307"/>
      <c r="I3" s="307"/>
      <c r="J3" s="307"/>
      <c r="P3" s="9"/>
      <c r="R3" s="8" t="s">
        <v>226</v>
      </c>
      <c r="S3" s="3"/>
      <c r="T3" s="3"/>
      <c r="U3" s="4"/>
      <c r="V3" s="4"/>
    </row>
    <row r="4" spans="2:18" ht="12.75">
      <c r="B4" s="118"/>
      <c r="C4" s="307" t="s">
        <v>228</v>
      </c>
      <c r="D4" s="307"/>
      <c r="E4" s="307"/>
      <c r="F4" s="307"/>
      <c r="G4" s="307"/>
      <c r="H4" s="307"/>
      <c r="I4" s="307"/>
      <c r="P4" s="8"/>
      <c r="Q4" s="3"/>
      <c r="R4" s="9" t="s">
        <v>361</v>
      </c>
    </row>
    <row r="5" spans="16:20" ht="13.5" thickBot="1">
      <c r="P5" s="9"/>
      <c r="T5" s="6" t="s">
        <v>140</v>
      </c>
    </row>
    <row r="6" spans="1:26" ht="12.75" customHeight="1">
      <c r="A6" s="320"/>
      <c r="B6" s="322" t="s">
        <v>35</v>
      </c>
      <c r="C6" s="325" t="s">
        <v>36</v>
      </c>
      <c r="D6" s="328" t="s">
        <v>37</v>
      </c>
      <c r="E6" s="328"/>
      <c r="F6" s="329"/>
      <c r="G6" s="325" t="s">
        <v>38</v>
      </c>
      <c r="H6" s="328" t="s">
        <v>37</v>
      </c>
      <c r="I6" s="328"/>
      <c r="J6" s="294"/>
      <c r="K6" s="332" t="s">
        <v>39</v>
      </c>
      <c r="L6" s="328" t="s">
        <v>37</v>
      </c>
      <c r="M6" s="328"/>
      <c r="N6" s="329"/>
      <c r="O6" s="332" t="s">
        <v>40</v>
      </c>
      <c r="P6" s="328" t="s">
        <v>37</v>
      </c>
      <c r="Q6" s="328"/>
      <c r="R6" s="329"/>
      <c r="S6" s="332" t="s">
        <v>41</v>
      </c>
      <c r="T6" s="328" t="s">
        <v>37</v>
      </c>
      <c r="U6" s="328"/>
      <c r="V6" s="294"/>
      <c r="W6" s="332" t="s">
        <v>221</v>
      </c>
      <c r="X6" s="328" t="s">
        <v>37</v>
      </c>
      <c r="Y6" s="328"/>
      <c r="Z6" s="329"/>
    </row>
    <row r="7" spans="1:26" ht="12.75" customHeight="1">
      <c r="A7" s="321"/>
      <c r="B7" s="323"/>
      <c r="C7" s="326"/>
      <c r="D7" s="330" t="s">
        <v>42</v>
      </c>
      <c r="E7" s="330"/>
      <c r="F7" s="331" t="s">
        <v>43</v>
      </c>
      <c r="G7" s="326"/>
      <c r="H7" s="330" t="s">
        <v>42</v>
      </c>
      <c r="I7" s="330"/>
      <c r="J7" s="297" t="s">
        <v>43</v>
      </c>
      <c r="K7" s="333"/>
      <c r="L7" s="330" t="s">
        <v>42</v>
      </c>
      <c r="M7" s="330"/>
      <c r="N7" s="331" t="s">
        <v>43</v>
      </c>
      <c r="O7" s="333"/>
      <c r="P7" s="330" t="s">
        <v>42</v>
      </c>
      <c r="Q7" s="330"/>
      <c r="R7" s="331" t="s">
        <v>43</v>
      </c>
      <c r="S7" s="333"/>
      <c r="T7" s="330" t="s">
        <v>42</v>
      </c>
      <c r="U7" s="330"/>
      <c r="V7" s="297" t="s">
        <v>43</v>
      </c>
      <c r="W7" s="333"/>
      <c r="X7" s="330" t="s">
        <v>42</v>
      </c>
      <c r="Y7" s="330"/>
      <c r="Z7" s="331" t="s">
        <v>43</v>
      </c>
    </row>
    <row r="8" spans="1:26" ht="48.75" thickBot="1">
      <c r="A8" s="321"/>
      <c r="B8" s="324"/>
      <c r="C8" s="327"/>
      <c r="D8" s="119" t="s">
        <v>36</v>
      </c>
      <c r="E8" s="120" t="s">
        <v>44</v>
      </c>
      <c r="F8" s="301"/>
      <c r="G8" s="327"/>
      <c r="H8" s="119" t="s">
        <v>36</v>
      </c>
      <c r="I8" s="120" t="s">
        <v>44</v>
      </c>
      <c r="J8" s="299"/>
      <c r="K8" s="334"/>
      <c r="L8" s="119" t="s">
        <v>36</v>
      </c>
      <c r="M8" s="120" t="s">
        <v>44</v>
      </c>
      <c r="N8" s="301"/>
      <c r="O8" s="334"/>
      <c r="P8" s="119" t="s">
        <v>36</v>
      </c>
      <c r="Q8" s="120" t="s">
        <v>44</v>
      </c>
      <c r="R8" s="301"/>
      <c r="S8" s="334"/>
      <c r="T8" s="119" t="s">
        <v>36</v>
      </c>
      <c r="U8" s="120" t="s">
        <v>44</v>
      </c>
      <c r="V8" s="299"/>
      <c r="W8" s="335"/>
      <c r="X8" s="11" t="s">
        <v>36</v>
      </c>
      <c r="Y8" s="239" t="s">
        <v>44</v>
      </c>
      <c r="Z8" s="336"/>
    </row>
    <row r="9" spans="1:26" ht="30.75" thickBot="1">
      <c r="A9" s="121">
        <v>1</v>
      </c>
      <c r="B9" s="122" t="s">
        <v>141</v>
      </c>
      <c r="C9" s="112">
        <f>G9+K9+O9+S9+W9</f>
        <v>4162.012000000001</v>
      </c>
      <c r="D9" s="109">
        <f>H9+L9+P9+T9+X9</f>
        <v>3657.9400000000005</v>
      </c>
      <c r="E9" s="109">
        <f aca="true" t="shared" si="0" ref="C9:E25">I9+M9+Q9+U9</f>
        <v>2156.0609999999997</v>
      </c>
      <c r="F9" s="109">
        <f>J9+N9+R9+V9+Z9</f>
        <v>504.072</v>
      </c>
      <c r="G9" s="123">
        <f>G13+G17+G18+G20+G25+G28+G31+SUM(G33:G43)+G23+G10</f>
        <v>2450.387</v>
      </c>
      <c r="H9" s="124">
        <f>H13+H17+H18+H20+H25+H28+H31+SUM(H33:H43)+H23+H10</f>
        <v>2435.442</v>
      </c>
      <c r="I9" s="124">
        <f>I13+I17+I18+I20+I25+I28+I31+SUM(I33:I43)+I23+I10</f>
        <v>1416.626</v>
      </c>
      <c r="J9" s="125">
        <f>J13+J28+J33</f>
        <v>14.944999999999999</v>
      </c>
      <c r="K9" s="124">
        <f>K13+K17+K18+K20+K25+K28+K31+SUM(K33:K43)</f>
        <v>1092.7670000000003</v>
      </c>
      <c r="L9" s="109">
        <f>L13+L18+SUM(L33:L43)</f>
        <v>1092.7670000000003</v>
      </c>
      <c r="M9" s="109">
        <f>M13+M17+M18+M20+M25+M28+M31+SUM(M33:M43)</f>
        <v>737.61</v>
      </c>
      <c r="N9" s="113"/>
      <c r="O9" s="123"/>
      <c r="P9" s="109"/>
      <c r="Q9" s="109"/>
      <c r="R9" s="115"/>
      <c r="S9" s="123">
        <f>S13+S17+S18+S20+S25+S28+S31+SUM(S33:S43)</f>
        <v>36.375</v>
      </c>
      <c r="T9" s="109">
        <f>T20+SUM(T34:T43)</f>
        <v>36.375</v>
      </c>
      <c r="U9" s="109">
        <f>U20+SUM(U34:U43)</f>
        <v>1.825</v>
      </c>
      <c r="V9" s="113"/>
      <c r="W9" s="250">
        <f>X9+Z9</f>
        <v>582.483</v>
      </c>
      <c r="X9" s="251">
        <f>X13</f>
        <v>93.356</v>
      </c>
      <c r="Y9" s="251"/>
      <c r="Z9" s="252">
        <f>Z13</f>
        <v>489.127</v>
      </c>
    </row>
    <row r="10" spans="1:26" ht="12.75">
      <c r="A10" s="126">
        <v>2</v>
      </c>
      <c r="B10" s="127" t="s">
        <v>45</v>
      </c>
      <c r="C10" s="128">
        <f t="shared" si="0"/>
        <v>114.405</v>
      </c>
      <c r="D10" s="128">
        <f>H10+L10+P10+T10</f>
        <v>114.405</v>
      </c>
      <c r="E10" s="128">
        <f>I10+M10+Q10+U10</f>
        <v>61.854</v>
      </c>
      <c r="F10" s="129"/>
      <c r="G10" s="130">
        <f>G11+G12</f>
        <v>114.405</v>
      </c>
      <c r="H10" s="131">
        <f>H11+H12</f>
        <v>114.405</v>
      </c>
      <c r="I10" s="131">
        <f>I11+I12</f>
        <v>61.854</v>
      </c>
      <c r="J10" s="132"/>
      <c r="K10" s="128"/>
      <c r="L10" s="133"/>
      <c r="M10" s="133"/>
      <c r="N10" s="134"/>
      <c r="O10" s="135"/>
      <c r="P10" s="133"/>
      <c r="Q10" s="133"/>
      <c r="R10" s="136"/>
      <c r="S10" s="135"/>
      <c r="T10" s="133"/>
      <c r="U10" s="133"/>
      <c r="V10" s="134"/>
      <c r="W10" s="229"/>
      <c r="X10" s="228"/>
      <c r="Y10" s="228"/>
      <c r="Z10" s="230"/>
    </row>
    <row r="11" spans="1:26" ht="12.75">
      <c r="A11" s="126">
        <v>3</v>
      </c>
      <c r="B11" s="26" t="s">
        <v>46</v>
      </c>
      <c r="C11" s="27">
        <f t="shared" si="0"/>
        <v>75.872</v>
      </c>
      <c r="D11" s="27">
        <f>H11+L11+P11+T11</f>
        <v>75.872</v>
      </c>
      <c r="E11" s="27">
        <f>I11+M11+Q11+U11</f>
        <v>58</v>
      </c>
      <c r="F11" s="28"/>
      <c r="G11" s="29">
        <f>H11+J11</f>
        <v>75.872</v>
      </c>
      <c r="H11" s="30">
        <v>75.872</v>
      </c>
      <c r="I11" s="30">
        <v>58</v>
      </c>
      <c r="J11" s="136"/>
      <c r="K11" s="137"/>
      <c r="L11" s="133"/>
      <c r="M11" s="133"/>
      <c r="N11" s="137"/>
      <c r="O11" s="138"/>
      <c r="P11" s="133"/>
      <c r="Q11" s="133"/>
      <c r="R11" s="139"/>
      <c r="S11" s="138"/>
      <c r="T11" s="133"/>
      <c r="U11" s="133"/>
      <c r="V11" s="137"/>
      <c r="W11" s="231"/>
      <c r="X11" s="227"/>
      <c r="Y11" s="227"/>
      <c r="Z11" s="232"/>
    </row>
    <row r="12" spans="1:26" ht="12.75">
      <c r="A12" s="126">
        <v>4</v>
      </c>
      <c r="B12" s="35" t="s">
        <v>47</v>
      </c>
      <c r="C12" s="27">
        <f t="shared" si="0"/>
        <v>38.533</v>
      </c>
      <c r="D12" s="27">
        <f t="shared" si="0"/>
        <v>38.533</v>
      </c>
      <c r="E12" s="36">
        <f t="shared" si="0"/>
        <v>3.854</v>
      </c>
      <c r="F12" s="28"/>
      <c r="G12" s="29">
        <f>H12+J12</f>
        <v>38.533</v>
      </c>
      <c r="H12" s="37">
        <v>38.533</v>
      </c>
      <c r="I12" s="30">
        <v>3.854</v>
      </c>
      <c r="J12" s="136"/>
      <c r="K12" s="137"/>
      <c r="L12" s="133"/>
      <c r="M12" s="133"/>
      <c r="N12" s="137"/>
      <c r="O12" s="138"/>
      <c r="P12" s="133"/>
      <c r="Q12" s="133"/>
      <c r="R12" s="139"/>
      <c r="S12" s="138"/>
      <c r="T12" s="133"/>
      <c r="U12" s="133"/>
      <c r="V12" s="137"/>
      <c r="W12" s="231"/>
      <c r="X12" s="227"/>
      <c r="Y12" s="227"/>
      <c r="Z12" s="232"/>
    </row>
    <row r="13" spans="1:26" ht="12.75">
      <c r="A13" s="126">
        <v>5</v>
      </c>
      <c r="B13" s="140" t="s">
        <v>142</v>
      </c>
      <c r="C13" s="128">
        <f>G13+K13+O13+S13+W13</f>
        <v>2357.7459999999996</v>
      </c>
      <c r="D13" s="128">
        <f aca="true" t="shared" si="1" ref="D13:F14">H13+L13+P13+T13+X13</f>
        <v>1855.8259999999998</v>
      </c>
      <c r="E13" s="128">
        <f t="shared" si="1"/>
        <v>1109.875</v>
      </c>
      <c r="F13" s="128">
        <f t="shared" si="1"/>
        <v>501.92</v>
      </c>
      <c r="G13" s="135">
        <f>SUM(G14:G16)</f>
        <v>1439.9539999999997</v>
      </c>
      <c r="H13" s="133">
        <f>SUM(H14:H16)</f>
        <v>1427.1609999999998</v>
      </c>
      <c r="I13" s="133">
        <f>SUM(I14:I16)</f>
        <v>902.727</v>
      </c>
      <c r="J13" s="136">
        <f>SUM(J14:J16)</f>
        <v>12.793</v>
      </c>
      <c r="K13" s="137">
        <f>K14+K15+K16</f>
        <v>335.309</v>
      </c>
      <c r="L13" s="42">
        <f>L14+L15+L16</f>
        <v>335.309</v>
      </c>
      <c r="M13" s="42">
        <f>M14+M15+M16</f>
        <v>207.148</v>
      </c>
      <c r="N13" s="137"/>
      <c r="O13" s="138"/>
      <c r="P13" s="133"/>
      <c r="Q13" s="133"/>
      <c r="R13" s="139"/>
      <c r="S13" s="138"/>
      <c r="T13" s="133"/>
      <c r="U13" s="133"/>
      <c r="V13" s="137"/>
      <c r="W13" s="246">
        <f>W14</f>
        <v>582.483</v>
      </c>
      <c r="X13" s="236">
        <f>X14</f>
        <v>93.356</v>
      </c>
      <c r="Y13" s="236"/>
      <c r="Z13" s="247">
        <f>Z14</f>
        <v>489.127</v>
      </c>
    </row>
    <row r="14" spans="1:26" ht="12.75">
      <c r="A14" s="141">
        <f>+A13+1</f>
        <v>6</v>
      </c>
      <c r="B14" s="75" t="s">
        <v>143</v>
      </c>
      <c r="C14" s="27">
        <f>G14+K14+O14+S14+W14</f>
        <v>2224.455</v>
      </c>
      <c r="D14" s="27">
        <f t="shared" si="1"/>
        <v>1722.5349999999999</v>
      </c>
      <c r="E14" s="27">
        <f t="shared" si="1"/>
        <v>1109.875</v>
      </c>
      <c r="F14" s="27">
        <f t="shared" si="1"/>
        <v>501.92</v>
      </c>
      <c r="G14" s="29">
        <f aca="true" t="shared" si="2" ref="G14:G24">H14+J14</f>
        <v>1306.6629999999998</v>
      </c>
      <c r="H14" s="36">
        <v>1293.87</v>
      </c>
      <c r="I14" s="142">
        <v>902.727</v>
      </c>
      <c r="J14" s="143">
        <v>12.793</v>
      </c>
      <c r="K14" s="27">
        <f>L14+N14</f>
        <v>335.309</v>
      </c>
      <c r="L14" s="144">
        <v>335.309</v>
      </c>
      <c r="M14" s="142">
        <v>207.148</v>
      </c>
      <c r="N14" s="145"/>
      <c r="O14" s="146"/>
      <c r="P14" s="144"/>
      <c r="Q14" s="144"/>
      <c r="R14" s="143"/>
      <c r="S14" s="29"/>
      <c r="T14" s="144"/>
      <c r="U14" s="144"/>
      <c r="V14" s="145"/>
      <c r="W14" s="231">
        <f>X14+Z14</f>
        <v>582.483</v>
      </c>
      <c r="X14" s="227">
        <v>93.356</v>
      </c>
      <c r="Y14" s="227"/>
      <c r="Z14" s="232">
        <v>489.127</v>
      </c>
    </row>
    <row r="15" spans="1:26" ht="12.75">
      <c r="A15" s="141">
        <v>7</v>
      </c>
      <c r="B15" s="75" t="s">
        <v>144</v>
      </c>
      <c r="C15" s="27">
        <f t="shared" si="0"/>
        <v>1</v>
      </c>
      <c r="D15" s="144">
        <f t="shared" si="0"/>
        <v>1</v>
      </c>
      <c r="E15" s="144"/>
      <c r="F15" s="134"/>
      <c r="G15" s="29">
        <f t="shared" si="2"/>
        <v>1</v>
      </c>
      <c r="H15" s="144">
        <v>1</v>
      </c>
      <c r="I15" s="144"/>
      <c r="J15" s="143"/>
      <c r="K15" s="40"/>
      <c r="L15" s="144"/>
      <c r="M15" s="144"/>
      <c r="N15" s="145"/>
      <c r="O15" s="146"/>
      <c r="P15" s="144"/>
      <c r="Q15" s="144"/>
      <c r="R15" s="143"/>
      <c r="S15" s="146"/>
      <c r="T15" s="144"/>
      <c r="U15" s="144"/>
      <c r="V15" s="145"/>
      <c r="W15" s="231"/>
      <c r="X15" s="227"/>
      <c r="Y15" s="227"/>
      <c r="Z15" s="232"/>
    </row>
    <row r="16" spans="1:26" ht="12.75">
      <c r="A16" s="141">
        <f>+A15+1</f>
        <v>8</v>
      </c>
      <c r="B16" s="75" t="s">
        <v>145</v>
      </c>
      <c r="C16" s="27">
        <f t="shared" si="0"/>
        <v>132.291</v>
      </c>
      <c r="D16" s="144">
        <f t="shared" si="0"/>
        <v>132.291</v>
      </c>
      <c r="E16" s="144"/>
      <c r="F16" s="134"/>
      <c r="G16" s="29">
        <f t="shared" si="2"/>
        <v>132.291</v>
      </c>
      <c r="H16" s="144">
        <v>132.291</v>
      </c>
      <c r="I16" s="144"/>
      <c r="J16" s="143"/>
      <c r="K16" s="40"/>
      <c r="L16" s="144"/>
      <c r="M16" s="144"/>
      <c r="N16" s="145"/>
      <c r="O16" s="146"/>
      <c r="P16" s="144"/>
      <c r="Q16" s="144"/>
      <c r="R16" s="143"/>
      <c r="S16" s="146"/>
      <c r="T16" s="144"/>
      <c r="U16" s="144"/>
      <c r="V16" s="145"/>
      <c r="W16" s="231"/>
      <c r="X16" s="227"/>
      <c r="Y16" s="227"/>
      <c r="Z16" s="232"/>
    </row>
    <row r="17" spans="1:26" ht="12.75">
      <c r="A17" s="141">
        <v>9</v>
      </c>
      <c r="B17" s="39" t="s">
        <v>146</v>
      </c>
      <c r="C17" s="40">
        <f t="shared" si="0"/>
        <v>37.634</v>
      </c>
      <c r="D17" s="42">
        <f t="shared" si="0"/>
        <v>37.634</v>
      </c>
      <c r="E17" s="42">
        <f>I17+M17+Q17+U17</f>
        <v>27.879</v>
      </c>
      <c r="F17" s="145"/>
      <c r="G17" s="44">
        <f t="shared" si="2"/>
        <v>37.634</v>
      </c>
      <c r="H17" s="42">
        <v>37.634</v>
      </c>
      <c r="I17" s="42">
        <v>27.879</v>
      </c>
      <c r="J17" s="143"/>
      <c r="K17" s="40"/>
      <c r="L17" s="144"/>
      <c r="M17" s="144"/>
      <c r="N17" s="145"/>
      <c r="O17" s="146"/>
      <c r="P17" s="144"/>
      <c r="Q17" s="144"/>
      <c r="R17" s="143"/>
      <c r="S17" s="146"/>
      <c r="T17" s="144"/>
      <c r="U17" s="144"/>
      <c r="V17" s="145"/>
      <c r="W17" s="231"/>
      <c r="X17" s="227"/>
      <c r="Y17" s="227"/>
      <c r="Z17" s="232"/>
    </row>
    <row r="18" spans="1:26" ht="12.75">
      <c r="A18" s="141">
        <v>10</v>
      </c>
      <c r="B18" s="39" t="s">
        <v>147</v>
      </c>
      <c r="C18" s="40">
        <f t="shared" si="0"/>
        <v>2.9</v>
      </c>
      <c r="D18" s="42">
        <f t="shared" si="0"/>
        <v>2.9</v>
      </c>
      <c r="E18" s="42"/>
      <c r="F18" s="145"/>
      <c r="G18" s="44"/>
      <c r="H18" s="147"/>
      <c r="I18" s="42"/>
      <c r="J18" s="148"/>
      <c r="K18" s="147">
        <f>K19</f>
        <v>2.9</v>
      </c>
      <c r="L18" s="42">
        <f>L19</f>
        <v>2.9</v>
      </c>
      <c r="M18" s="144"/>
      <c r="N18" s="145"/>
      <c r="O18" s="146"/>
      <c r="P18" s="144"/>
      <c r="Q18" s="144"/>
      <c r="R18" s="143"/>
      <c r="S18" s="146"/>
      <c r="T18" s="144"/>
      <c r="U18" s="144"/>
      <c r="V18" s="145"/>
      <c r="W18" s="231"/>
      <c r="X18" s="227"/>
      <c r="Y18" s="227"/>
      <c r="Z18" s="232"/>
    </row>
    <row r="19" spans="1:26" ht="12.75">
      <c r="A19" s="141">
        <v>11</v>
      </c>
      <c r="B19" s="75" t="s">
        <v>148</v>
      </c>
      <c r="C19" s="27">
        <f t="shared" si="0"/>
        <v>2.9</v>
      </c>
      <c r="D19" s="36">
        <f t="shared" si="0"/>
        <v>2.9</v>
      </c>
      <c r="E19" s="42"/>
      <c r="F19" s="145"/>
      <c r="G19" s="29"/>
      <c r="H19" s="70"/>
      <c r="I19" s="42"/>
      <c r="J19" s="148"/>
      <c r="K19" s="70">
        <f>L19+M19+N19</f>
        <v>2.9</v>
      </c>
      <c r="L19" s="144">
        <v>2.9</v>
      </c>
      <c r="M19" s="144"/>
      <c r="N19" s="145"/>
      <c r="O19" s="146"/>
      <c r="P19" s="144"/>
      <c r="Q19" s="144"/>
      <c r="R19" s="143"/>
      <c r="S19" s="146"/>
      <c r="T19" s="144"/>
      <c r="U19" s="144"/>
      <c r="V19" s="145"/>
      <c r="W19" s="231"/>
      <c r="X19" s="227"/>
      <c r="Y19" s="227"/>
      <c r="Z19" s="232"/>
    </row>
    <row r="20" spans="1:26" ht="12.75">
      <c r="A20" s="141">
        <v>12</v>
      </c>
      <c r="B20" s="39" t="s">
        <v>30</v>
      </c>
      <c r="C20" s="40">
        <f t="shared" si="0"/>
        <v>33.441</v>
      </c>
      <c r="D20" s="42">
        <f t="shared" si="0"/>
        <v>33.441</v>
      </c>
      <c r="E20" s="42"/>
      <c r="F20" s="43"/>
      <c r="G20" s="65">
        <f t="shared" si="2"/>
        <v>10</v>
      </c>
      <c r="H20" s="42">
        <f>H21+H22</f>
        <v>10</v>
      </c>
      <c r="I20" s="42"/>
      <c r="J20" s="66"/>
      <c r="K20" s="147"/>
      <c r="L20" s="42"/>
      <c r="M20" s="42"/>
      <c r="N20" s="147"/>
      <c r="O20" s="65"/>
      <c r="P20" s="42"/>
      <c r="Q20" s="42"/>
      <c r="R20" s="66"/>
      <c r="S20" s="65">
        <f>S21+S22</f>
        <v>23.441</v>
      </c>
      <c r="T20" s="42">
        <f>T21+T22</f>
        <v>23.441</v>
      </c>
      <c r="U20" s="42"/>
      <c r="V20" s="43"/>
      <c r="W20" s="231"/>
      <c r="X20" s="227"/>
      <c r="Y20" s="227"/>
      <c r="Z20" s="232"/>
    </row>
    <row r="21" spans="1:26" ht="12.75">
      <c r="A21" s="141">
        <v>13</v>
      </c>
      <c r="B21" s="75" t="s">
        <v>149</v>
      </c>
      <c r="C21" s="27">
        <f t="shared" si="0"/>
        <v>10</v>
      </c>
      <c r="D21" s="144">
        <f t="shared" si="0"/>
        <v>10</v>
      </c>
      <c r="E21" s="144"/>
      <c r="F21" s="145"/>
      <c r="G21" s="29">
        <f t="shared" si="2"/>
        <v>10</v>
      </c>
      <c r="H21" s="144">
        <v>10</v>
      </c>
      <c r="I21" s="144"/>
      <c r="J21" s="143"/>
      <c r="K21" s="40"/>
      <c r="L21" s="145"/>
      <c r="M21" s="144"/>
      <c r="N21" s="145"/>
      <c r="O21" s="146"/>
      <c r="P21" s="144"/>
      <c r="Q21" s="144"/>
      <c r="R21" s="143"/>
      <c r="S21" s="146"/>
      <c r="T21" s="144"/>
      <c r="U21" s="144"/>
      <c r="V21" s="145"/>
      <c r="W21" s="231"/>
      <c r="X21" s="227"/>
      <c r="Y21" s="227"/>
      <c r="Z21" s="232"/>
    </row>
    <row r="22" spans="1:26" ht="15.75">
      <c r="A22" s="141">
        <v>14</v>
      </c>
      <c r="B22" s="75" t="s">
        <v>374</v>
      </c>
      <c r="C22" s="27">
        <f t="shared" si="0"/>
        <v>23.441</v>
      </c>
      <c r="D22" s="144">
        <f t="shared" si="0"/>
        <v>23.441</v>
      </c>
      <c r="E22" s="144"/>
      <c r="F22" s="145"/>
      <c r="G22" s="149"/>
      <c r="H22" s="144"/>
      <c r="I22" s="144"/>
      <c r="J22" s="143"/>
      <c r="K22" s="150"/>
      <c r="L22" s="145"/>
      <c r="M22" s="144"/>
      <c r="N22" s="145"/>
      <c r="O22" s="146"/>
      <c r="P22" s="144"/>
      <c r="Q22" s="144"/>
      <c r="R22" s="143"/>
      <c r="S22" s="29">
        <f>T22+V22</f>
        <v>23.441</v>
      </c>
      <c r="T22" s="144">
        <v>23.441</v>
      </c>
      <c r="U22" s="144"/>
      <c r="V22" s="145"/>
      <c r="W22" s="231"/>
      <c r="X22" s="227"/>
      <c r="Y22" s="227"/>
      <c r="Z22" s="232"/>
    </row>
    <row r="23" spans="1:26" ht="12.75">
      <c r="A23" s="141">
        <v>15</v>
      </c>
      <c r="B23" s="39" t="s">
        <v>150</v>
      </c>
      <c r="C23" s="40">
        <f t="shared" si="0"/>
        <v>3.609</v>
      </c>
      <c r="D23" s="42">
        <f t="shared" si="0"/>
        <v>3.609</v>
      </c>
      <c r="E23" s="42">
        <f t="shared" si="0"/>
        <v>2.438</v>
      </c>
      <c r="F23" s="43"/>
      <c r="G23" s="44">
        <f t="shared" si="2"/>
        <v>3.609</v>
      </c>
      <c r="H23" s="42">
        <f>H24</f>
        <v>3.609</v>
      </c>
      <c r="I23" s="42">
        <f>I24</f>
        <v>2.438</v>
      </c>
      <c r="J23" s="148"/>
      <c r="K23" s="151"/>
      <c r="L23" s="145"/>
      <c r="M23" s="144"/>
      <c r="N23" s="145"/>
      <c r="O23" s="146"/>
      <c r="P23" s="144"/>
      <c r="Q23" s="144"/>
      <c r="R23" s="143"/>
      <c r="S23" s="146"/>
      <c r="T23" s="144"/>
      <c r="U23" s="144"/>
      <c r="V23" s="145"/>
      <c r="W23" s="231"/>
      <c r="X23" s="227"/>
      <c r="Y23" s="227"/>
      <c r="Z23" s="232"/>
    </row>
    <row r="24" spans="1:26" ht="12.75">
      <c r="A24" s="141">
        <v>16</v>
      </c>
      <c r="B24" s="75" t="s">
        <v>151</v>
      </c>
      <c r="C24" s="27">
        <f t="shared" si="0"/>
        <v>3.609</v>
      </c>
      <c r="D24" s="144">
        <f t="shared" si="0"/>
        <v>3.609</v>
      </c>
      <c r="E24" s="144">
        <f t="shared" si="0"/>
        <v>2.438</v>
      </c>
      <c r="F24" s="145"/>
      <c r="G24" s="29">
        <f t="shared" si="2"/>
        <v>3.609</v>
      </c>
      <c r="H24" s="144">
        <v>3.609</v>
      </c>
      <c r="I24" s="144">
        <v>2.438</v>
      </c>
      <c r="J24" s="148"/>
      <c r="K24" s="151"/>
      <c r="L24" s="145"/>
      <c r="M24" s="144"/>
      <c r="N24" s="145"/>
      <c r="O24" s="146"/>
      <c r="P24" s="144"/>
      <c r="Q24" s="144"/>
      <c r="R24" s="143"/>
      <c r="S24" s="146"/>
      <c r="T24" s="144"/>
      <c r="U24" s="144"/>
      <c r="V24" s="145"/>
      <c r="W24" s="231"/>
      <c r="X24" s="227"/>
      <c r="Y24" s="227"/>
      <c r="Z24" s="232"/>
    </row>
    <row r="25" spans="1:26" ht="12.75">
      <c r="A25" s="141">
        <v>17</v>
      </c>
      <c r="B25" s="39" t="s">
        <v>152</v>
      </c>
      <c r="C25" s="40">
        <f t="shared" si="0"/>
        <v>68.53</v>
      </c>
      <c r="D25" s="42">
        <f t="shared" si="0"/>
        <v>68.53</v>
      </c>
      <c r="E25" s="42"/>
      <c r="F25" s="43"/>
      <c r="G25" s="65">
        <f>G26+G27</f>
        <v>68.53</v>
      </c>
      <c r="H25" s="42">
        <f>H26+H27</f>
        <v>68.53</v>
      </c>
      <c r="I25" s="42"/>
      <c r="J25" s="66"/>
      <c r="K25" s="151"/>
      <c r="L25" s="144"/>
      <c r="M25" s="144"/>
      <c r="N25" s="145"/>
      <c r="O25" s="146"/>
      <c r="P25" s="144"/>
      <c r="Q25" s="144"/>
      <c r="R25" s="143"/>
      <c r="S25" s="146"/>
      <c r="T25" s="144"/>
      <c r="U25" s="144"/>
      <c r="V25" s="145"/>
      <c r="W25" s="231"/>
      <c r="X25" s="227"/>
      <c r="Y25" s="227"/>
      <c r="Z25" s="232"/>
    </row>
    <row r="26" spans="1:26" ht="12.75">
      <c r="A26" s="141">
        <v>18</v>
      </c>
      <c r="B26" s="152" t="s">
        <v>153</v>
      </c>
      <c r="C26" s="27">
        <f aca="true" t="shared" si="3" ref="C26:F54">G26+K26+O26+S26</f>
        <v>51.926</v>
      </c>
      <c r="D26" s="144">
        <f t="shared" si="3"/>
        <v>51.926</v>
      </c>
      <c r="E26" s="144"/>
      <c r="F26" s="145"/>
      <c r="G26" s="153">
        <f>H26+J26</f>
        <v>51.926</v>
      </c>
      <c r="H26" s="144">
        <v>51.926</v>
      </c>
      <c r="I26" s="144"/>
      <c r="J26" s="148"/>
      <c r="K26" s="151"/>
      <c r="L26" s="144"/>
      <c r="M26" s="144"/>
      <c r="N26" s="145"/>
      <c r="O26" s="146"/>
      <c r="P26" s="144"/>
      <c r="Q26" s="144"/>
      <c r="R26" s="143"/>
      <c r="S26" s="146"/>
      <c r="T26" s="144"/>
      <c r="U26" s="144"/>
      <c r="V26" s="145"/>
      <c r="W26" s="231"/>
      <c r="X26" s="227"/>
      <c r="Y26" s="227"/>
      <c r="Z26" s="232"/>
    </row>
    <row r="27" spans="1:26" ht="25.5">
      <c r="A27" s="141">
        <v>19</v>
      </c>
      <c r="B27" s="154" t="s">
        <v>375</v>
      </c>
      <c r="C27" s="27">
        <f t="shared" si="3"/>
        <v>16.604</v>
      </c>
      <c r="D27" s="144">
        <f t="shared" si="3"/>
        <v>16.604</v>
      </c>
      <c r="E27" s="144"/>
      <c r="F27" s="145"/>
      <c r="G27" s="153">
        <f>H27+J27</f>
        <v>16.604</v>
      </c>
      <c r="H27" s="144">
        <v>16.604</v>
      </c>
      <c r="I27" s="144"/>
      <c r="J27" s="148"/>
      <c r="K27" s="151"/>
      <c r="L27" s="144"/>
      <c r="M27" s="144"/>
      <c r="N27" s="145"/>
      <c r="O27" s="146"/>
      <c r="P27" s="144"/>
      <c r="Q27" s="144"/>
      <c r="R27" s="143"/>
      <c r="S27" s="146"/>
      <c r="T27" s="144"/>
      <c r="U27" s="144"/>
      <c r="V27" s="145"/>
      <c r="W27" s="231"/>
      <c r="X27" s="227"/>
      <c r="Y27" s="227"/>
      <c r="Z27" s="232"/>
    </row>
    <row r="28" spans="1:26" ht="12.75">
      <c r="A28" s="141">
        <f>+A27+1</f>
        <v>20</v>
      </c>
      <c r="B28" s="39" t="s">
        <v>154</v>
      </c>
      <c r="C28" s="40">
        <f t="shared" si="3"/>
        <v>17.765</v>
      </c>
      <c r="D28" s="42">
        <f t="shared" si="3"/>
        <v>16.613</v>
      </c>
      <c r="E28" s="42"/>
      <c r="F28" s="42">
        <f>J28+N28+R28+V28</f>
        <v>1.152</v>
      </c>
      <c r="G28" s="65">
        <f>G29+G30</f>
        <v>17.765</v>
      </c>
      <c r="H28" s="42">
        <f>H29+H30</f>
        <v>16.613</v>
      </c>
      <c r="I28" s="42"/>
      <c r="J28" s="42">
        <f>J29+J30</f>
        <v>1.152</v>
      </c>
      <c r="K28" s="151"/>
      <c r="L28" s="144"/>
      <c r="M28" s="144"/>
      <c r="N28" s="145"/>
      <c r="O28" s="146"/>
      <c r="P28" s="144"/>
      <c r="Q28" s="144"/>
      <c r="R28" s="143"/>
      <c r="S28" s="146"/>
      <c r="T28" s="144"/>
      <c r="U28" s="144"/>
      <c r="V28" s="145"/>
      <c r="W28" s="231"/>
      <c r="X28" s="227"/>
      <c r="Y28" s="227"/>
      <c r="Z28" s="232"/>
    </row>
    <row r="29" spans="1:26" ht="12.75">
      <c r="A29" s="141">
        <f>+A28+1</f>
        <v>21</v>
      </c>
      <c r="B29" s="155" t="s">
        <v>377</v>
      </c>
      <c r="C29" s="27">
        <f t="shared" si="3"/>
        <v>16.552</v>
      </c>
      <c r="D29" s="144">
        <f t="shared" si="3"/>
        <v>15.4</v>
      </c>
      <c r="E29" s="144"/>
      <c r="F29" s="144">
        <f>J29+N29+R29+V29</f>
        <v>1.152</v>
      </c>
      <c r="G29" s="153">
        <f>H29+J29</f>
        <v>16.552</v>
      </c>
      <c r="H29" s="144">
        <v>15.4</v>
      </c>
      <c r="I29" s="144"/>
      <c r="J29" s="148">
        <v>1.152</v>
      </c>
      <c r="K29" s="151"/>
      <c r="L29" s="144"/>
      <c r="M29" s="144"/>
      <c r="N29" s="145"/>
      <c r="O29" s="146"/>
      <c r="P29" s="144"/>
      <c r="Q29" s="144"/>
      <c r="R29" s="143"/>
      <c r="S29" s="146"/>
      <c r="T29" s="144"/>
      <c r="U29" s="144"/>
      <c r="V29" s="145"/>
      <c r="W29" s="231"/>
      <c r="X29" s="227"/>
      <c r="Y29" s="227"/>
      <c r="Z29" s="232"/>
    </row>
    <row r="30" spans="1:26" ht="12.75">
      <c r="A30" s="141">
        <f>+A29+1</f>
        <v>22</v>
      </c>
      <c r="B30" s="75" t="s">
        <v>376</v>
      </c>
      <c r="C30" s="27">
        <f t="shared" si="3"/>
        <v>1.213</v>
      </c>
      <c r="D30" s="144">
        <f t="shared" si="3"/>
        <v>1.213</v>
      </c>
      <c r="E30" s="144"/>
      <c r="F30" s="145"/>
      <c r="G30" s="153">
        <f>H30+J30</f>
        <v>1.213</v>
      </c>
      <c r="H30" s="144">
        <v>1.213</v>
      </c>
      <c r="I30" s="144"/>
      <c r="J30" s="148"/>
      <c r="K30" s="151"/>
      <c r="L30" s="144"/>
      <c r="M30" s="144"/>
      <c r="N30" s="145"/>
      <c r="O30" s="146"/>
      <c r="P30" s="144"/>
      <c r="Q30" s="144"/>
      <c r="R30" s="143"/>
      <c r="S30" s="146"/>
      <c r="T30" s="144"/>
      <c r="U30" s="144"/>
      <c r="V30" s="145"/>
      <c r="W30" s="231"/>
      <c r="X30" s="227"/>
      <c r="Y30" s="227"/>
      <c r="Z30" s="232"/>
    </row>
    <row r="31" spans="1:26" ht="12.75">
      <c r="A31" s="141">
        <f>+A30+1</f>
        <v>23</v>
      </c>
      <c r="B31" s="39" t="s">
        <v>155</v>
      </c>
      <c r="C31" s="40">
        <f t="shared" si="3"/>
        <v>137.19</v>
      </c>
      <c r="D31" s="42">
        <f t="shared" si="3"/>
        <v>137.19</v>
      </c>
      <c r="E31" s="144"/>
      <c r="F31" s="145"/>
      <c r="G31" s="65">
        <f>H31</f>
        <v>137.19</v>
      </c>
      <c r="H31" s="42">
        <f>H32</f>
        <v>137.19</v>
      </c>
      <c r="I31" s="144"/>
      <c r="J31" s="148"/>
      <c r="K31" s="151"/>
      <c r="L31" s="144"/>
      <c r="M31" s="144"/>
      <c r="N31" s="145"/>
      <c r="O31" s="146"/>
      <c r="P31" s="144"/>
      <c r="Q31" s="144"/>
      <c r="R31" s="143"/>
      <c r="S31" s="146"/>
      <c r="T31" s="144"/>
      <c r="U31" s="144"/>
      <c r="V31" s="145"/>
      <c r="W31" s="231"/>
      <c r="X31" s="227"/>
      <c r="Y31" s="227"/>
      <c r="Z31" s="232"/>
    </row>
    <row r="32" spans="1:26" ht="12.75">
      <c r="A32" s="141">
        <f>+A31+1</f>
        <v>24</v>
      </c>
      <c r="B32" s="75" t="s">
        <v>156</v>
      </c>
      <c r="C32" s="27">
        <f t="shared" si="3"/>
        <v>137.19</v>
      </c>
      <c r="D32" s="144">
        <f t="shared" si="3"/>
        <v>137.19</v>
      </c>
      <c r="E32" s="144"/>
      <c r="F32" s="145"/>
      <c r="G32" s="146">
        <f aca="true" t="shared" si="4" ref="G32:G43">H32+J32</f>
        <v>137.19</v>
      </c>
      <c r="H32" s="144">
        <v>137.19</v>
      </c>
      <c r="I32" s="144"/>
      <c r="J32" s="143"/>
      <c r="K32" s="150"/>
      <c r="L32" s="144"/>
      <c r="M32" s="144"/>
      <c r="N32" s="145"/>
      <c r="O32" s="146"/>
      <c r="P32" s="144"/>
      <c r="Q32" s="144"/>
      <c r="R32" s="143"/>
      <c r="S32" s="146"/>
      <c r="T32" s="144"/>
      <c r="U32" s="144"/>
      <c r="V32" s="145"/>
      <c r="W32" s="231"/>
      <c r="X32" s="227"/>
      <c r="Y32" s="227"/>
      <c r="Z32" s="232"/>
    </row>
    <row r="33" spans="1:26" ht="12.75">
      <c r="A33" s="141">
        <v>25</v>
      </c>
      <c r="B33" s="39" t="s">
        <v>1</v>
      </c>
      <c r="C33" s="40">
        <f t="shared" si="3"/>
        <v>706.5930000000001</v>
      </c>
      <c r="D33" s="42">
        <f t="shared" si="3"/>
        <v>705.5930000000001</v>
      </c>
      <c r="E33" s="42">
        <f t="shared" si="3"/>
        <v>503.891</v>
      </c>
      <c r="F33" s="42">
        <f t="shared" si="3"/>
        <v>1</v>
      </c>
      <c r="G33" s="44">
        <f t="shared" si="4"/>
        <v>31.993</v>
      </c>
      <c r="H33" s="42">
        <v>30.993</v>
      </c>
      <c r="I33" s="42">
        <v>21.483</v>
      </c>
      <c r="J33" s="45">
        <v>1</v>
      </c>
      <c r="K33" s="40">
        <f>L33+N33</f>
        <v>674.6</v>
      </c>
      <c r="L33" s="42">
        <v>674.6</v>
      </c>
      <c r="M33" s="51">
        <v>482.408</v>
      </c>
      <c r="N33" s="43"/>
      <c r="O33" s="44"/>
      <c r="P33" s="42"/>
      <c r="Q33" s="42"/>
      <c r="R33" s="45"/>
      <c r="S33" s="44"/>
      <c r="T33" s="42"/>
      <c r="U33" s="42"/>
      <c r="V33" s="43"/>
      <c r="W33" s="231"/>
      <c r="X33" s="227"/>
      <c r="Y33" s="227"/>
      <c r="Z33" s="232"/>
    </row>
    <row r="34" spans="1:26" ht="12.75">
      <c r="A34" s="141">
        <v>26</v>
      </c>
      <c r="B34" s="39" t="s">
        <v>7</v>
      </c>
      <c r="C34" s="40">
        <f t="shared" si="3"/>
        <v>67.666</v>
      </c>
      <c r="D34" s="42">
        <f t="shared" si="3"/>
        <v>67.666</v>
      </c>
      <c r="E34" s="42">
        <f t="shared" si="3"/>
        <v>41.306</v>
      </c>
      <c r="F34" s="43"/>
      <c r="G34" s="44">
        <f t="shared" si="4"/>
        <v>58.567</v>
      </c>
      <c r="H34" s="42">
        <v>58.567</v>
      </c>
      <c r="I34" s="42">
        <v>36.26</v>
      </c>
      <c r="J34" s="45"/>
      <c r="K34" s="40">
        <f aca="true" t="shared" si="5" ref="K34:K43">L34+N34</f>
        <v>9.099</v>
      </c>
      <c r="L34" s="42">
        <v>9.099</v>
      </c>
      <c r="M34" s="42">
        <v>5.046</v>
      </c>
      <c r="N34" s="47"/>
      <c r="O34" s="44"/>
      <c r="P34" s="42"/>
      <c r="Q34" s="42"/>
      <c r="R34" s="45"/>
      <c r="S34" s="44"/>
      <c r="T34" s="42"/>
      <c r="U34" s="42"/>
      <c r="V34" s="47"/>
      <c r="W34" s="231"/>
      <c r="X34" s="227"/>
      <c r="Y34" s="227"/>
      <c r="Z34" s="232"/>
    </row>
    <row r="35" spans="1:26" ht="12.75">
      <c r="A35" s="141">
        <f aca="true" t="shared" si="6" ref="A35:A43">+A34+1</f>
        <v>27</v>
      </c>
      <c r="B35" s="39" t="s">
        <v>8</v>
      </c>
      <c r="C35" s="40">
        <f t="shared" si="3"/>
        <v>71.967</v>
      </c>
      <c r="D35" s="42">
        <f t="shared" si="3"/>
        <v>71.967</v>
      </c>
      <c r="E35" s="42">
        <f t="shared" si="3"/>
        <v>46.428999999999995</v>
      </c>
      <c r="F35" s="43"/>
      <c r="G35" s="44">
        <f t="shared" si="4"/>
        <v>61.774</v>
      </c>
      <c r="H35" s="42">
        <v>61.774</v>
      </c>
      <c r="I35" s="42">
        <v>41.312</v>
      </c>
      <c r="J35" s="49"/>
      <c r="K35" s="40">
        <f t="shared" si="5"/>
        <v>8.964</v>
      </c>
      <c r="L35" s="42">
        <v>8.964</v>
      </c>
      <c r="M35" s="42">
        <v>5.117</v>
      </c>
      <c r="N35" s="47"/>
      <c r="O35" s="44"/>
      <c r="P35" s="42"/>
      <c r="Q35" s="42"/>
      <c r="R35" s="45"/>
      <c r="S35" s="44">
        <f aca="true" t="shared" si="7" ref="S35:S43">T35+V35</f>
        <v>1.229</v>
      </c>
      <c r="T35" s="42">
        <v>1.229</v>
      </c>
      <c r="U35" s="42"/>
      <c r="V35" s="43"/>
      <c r="W35" s="231"/>
      <c r="X35" s="227"/>
      <c r="Y35" s="227"/>
      <c r="Z35" s="232"/>
    </row>
    <row r="36" spans="1:26" ht="12.75">
      <c r="A36" s="141">
        <f t="shared" si="6"/>
        <v>28</v>
      </c>
      <c r="B36" s="39" t="s">
        <v>9</v>
      </c>
      <c r="C36" s="40">
        <f t="shared" si="3"/>
        <v>69.697</v>
      </c>
      <c r="D36" s="42">
        <f t="shared" si="3"/>
        <v>69.697</v>
      </c>
      <c r="E36" s="42">
        <f t="shared" si="3"/>
        <v>44.177</v>
      </c>
      <c r="F36" s="43"/>
      <c r="G36" s="44">
        <f t="shared" si="4"/>
        <v>57.698</v>
      </c>
      <c r="H36" s="42">
        <v>57.698</v>
      </c>
      <c r="I36" s="42">
        <v>38.357</v>
      </c>
      <c r="J36" s="49"/>
      <c r="K36" s="40">
        <f t="shared" si="5"/>
        <v>9</v>
      </c>
      <c r="L36" s="42">
        <v>9</v>
      </c>
      <c r="M36" s="42">
        <v>5.82</v>
      </c>
      <c r="N36" s="47"/>
      <c r="O36" s="44"/>
      <c r="P36" s="42"/>
      <c r="Q36" s="42"/>
      <c r="R36" s="45"/>
      <c r="S36" s="44">
        <f t="shared" si="7"/>
        <v>2.999</v>
      </c>
      <c r="T36" s="42">
        <v>2.999</v>
      </c>
      <c r="U36" s="42"/>
      <c r="V36" s="47"/>
      <c r="W36" s="231"/>
      <c r="X36" s="227"/>
      <c r="Y36" s="227"/>
      <c r="Z36" s="232"/>
    </row>
    <row r="37" spans="1:26" ht="12.75">
      <c r="A37" s="141">
        <f t="shared" si="6"/>
        <v>29</v>
      </c>
      <c r="B37" s="39" t="s">
        <v>10</v>
      </c>
      <c r="C37" s="40">
        <f t="shared" si="3"/>
        <v>48.819</v>
      </c>
      <c r="D37" s="42">
        <f t="shared" si="3"/>
        <v>48.819</v>
      </c>
      <c r="E37" s="42">
        <f t="shared" si="3"/>
        <v>33.182</v>
      </c>
      <c r="F37" s="43"/>
      <c r="G37" s="44">
        <f t="shared" si="4"/>
        <v>41.262</v>
      </c>
      <c r="H37" s="42">
        <v>41.262</v>
      </c>
      <c r="I37" s="42">
        <v>29.842</v>
      </c>
      <c r="J37" s="49"/>
      <c r="K37" s="40">
        <f t="shared" si="5"/>
        <v>7.497</v>
      </c>
      <c r="L37" s="42">
        <v>7.497</v>
      </c>
      <c r="M37" s="42">
        <v>3.34</v>
      </c>
      <c r="N37" s="47"/>
      <c r="O37" s="44"/>
      <c r="P37" s="42"/>
      <c r="Q37" s="42"/>
      <c r="R37" s="45"/>
      <c r="S37" s="44">
        <f t="shared" si="7"/>
        <v>0.06</v>
      </c>
      <c r="T37" s="42">
        <v>0.06</v>
      </c>
      <c r="U37" s="42"/>
      <c r="V37" s="47"/>
      <c r="W37" s="231"/>
      <c r="X37" s="227"/>
      <c r="Y37" s="227"/>
      <c r="Z37" s="232"/>
    </row>
    <row r="38" spans="1:26" ht="12.75">
      <c r="A38" s="141">
        <f t="shared" si="6"/>
        <v>30</v>
      </c>
      <c r="B38" s="39" t="s">
        <v>11</v>
      </c>
      <c r="C38" s="40">
        <f t="shared" si="3"/>
        <v>66.26299999999999</v>
      </c>
      <c r="D38" s="42">
        <f t="shared" si="3"/>
        <v>66.26299999999999</v>
      </c>
      <c r="E38" s="42">
        <f t="shared" si="3"/>
        <v>44.976</v>
      </c>
      <c r="F38" s="43"/>
      <c r="G38" s="44">
        <f t="shared" si="4"/>
        <v>57.494</v>
      </c>
      <c r="H38" s="42">
        <v>57.494</v>
      </c>
      <c r="I38" s="42">
        <v>40.496</v>
      </c>
      <c r="J38" s="49"/>
      <c r="K38" s="40">
        <f t="shared" si="5"/>
        <v>7.1</v>
      </c>
      <c r="L38" s="42">
        <v>7.1</v>
      </c>
      <c r="M38" s="42">
        <v>4.48</v>
      </c>
      <c r="N38" s="47"/>
      <c r="O38" s="44"/>
      <c r="P38" s="42"/>
      <c r="Q38" s="42"/>
      <c r="R38" s="45"/>
      <c r="S38" s="44">
        <f t="shared" si="7"/>
        <v>1.669</v>
      </c>
      <c r="T38" s="42">
        <v>1.669</v>
      </c>
      <c r="U38" s="42"/>
      <c r="V38" s="47"/>
      <c r="W38" s="231"/>
      <c r="X38" s="227"/>
      <c r="Y38" s="227"/>
      <c r="Z38" s="232"/>
    </row>
    <row r="39" spans="1:26" ht="12.75">
      <c r="A39" s="141">
        <f t="shared" si="6"/>
        <v>31</v>
      </c>
      <c r="B39" s="39" t="s">
        <v>12</v>
      </c>
      <c r="C39" s="40">
        <f t="shared" si="3"/>
        <v>69.489</v>
      </c>
      <c r="D39" s="42">
        <f t="shared" si="3"/>
        <v>69.489</v>
      </c>
      <c r="E39" s="42">
        <f t="shared" si="3"/>
        <v>44.696000000000005</v>
      </c>
      <c r="F39" s="43"/>
      <c r="G39" s="44">
        <f t="shared" si="4"/>
        <v>57.814</v>
      </c>
      <c r="H39" s="42">
        <v>57.814</v>
      </c>
      <c r="I39" s="42">
        <v>39.215</v>
      </c>
      <c r="J39" s="45"/>
      <c r="K39" s="40">
        <f t="shared" si="5"/>
        <v>9.898</v>
      </c>
      <c r="L39" s="42">
        <v>9.898</v>
      </c>
      <c r="M39" s="42">
        <v>5.481</v>
      </c>
      <c r="N39" s="47"/>
      <c r="O39" s="44"/>
      <c r="P39" s="42"/>
      <c r="Q39" s="42"/>
      <c r="R39" s="45"/>
      <c r="S39" s="44">
        <f t="shared" si="7"/>
        <v>1.777</v>
      </c>
      <c r="T39" s="42">
        <v>1.777</v>
      </c>
      <c r="U39" s="42"/>
      <c r="V39" s="47"/>
      <c r="W39" s="231"/>
      <c r="X39" s="227"/>
      <c r="Y39" s="227"/>
      <c r="Z39" s="232"/>
    </row>
    <row r="40" spans="1:26" ht="12.75">
      <c r="A40" s="141">
        <f t="shared" si="6"/>
        <v>32</v>
      </c>
      <c r="B40" s="39" t="s">
        <v>13</v>
      </c>
      <c r="C40" s="40">
        <f t="shared" si="3"/>
        <v>72.286</v>
      </c>
      <c r="D40" s="42">
        <f t="shared" si="3"/>
        <v>72.286</v>
      </c>
      <c r="E40" s="42">
        <f t="shared" si="3"/>
        <v>48.514</v>
      </c>
      <c r="F40" s="43"/>
      <c r="G40" s="44">
        <f t="shared" si="4"/>
        <v>61.665</v>
      </c>
      <c r="H40" s="42">
        <v>61.665</v>
      </c>
      <c r="I40" s="42">
        <v>42.164</v>
      </c>
      <c r="J40" s="49"/>
      <c r="K40" s="40">
        <f t="shared" si="5"/>
        <v>9.2</v>
      </c>
      <c r="L40" s="42">
        <v>9.2</v>
      </c>
      <c r="M40" s="42">
        <v>6.35</v>
      </c>
      <c r="N40" s="47"/>
      <c r="O40" s="44"/>
      <c r="P40" s="42"/>
      <c r="Q40" s="42"/>
      <c r="R40" s="45"/>
      <c r="S40" s="44">
        <f t="shared" si="7"/>
        <v>1.421</v>
      </c>
      <c r="T40" s="42">
        <v>1.421</v>
      </c>
      <c r="U40" s="42"/>
      <c r="V40" s="47"/>
      <c r="W40" s="231"/>
      <c r="X40" s="227"/>
      <c r="Y40" s="227"/>
      <c r="Z40" s="232"/>
    </row>
    <row r="41" spans="1:26" ht="12.75">
      <c r="A41" s="141">
        <f t="shared" si="6"/>
        <v>33</v>
      </c>
      <c r="B41" s="39" t="s">
        <v>14</v>
      </c>
      <c r="C41" s="40">
        <f t="shared" si="3"/>
        <v>59.733999999999995</v>
      </c>
      <c r="D41" s="42">
        <f t="shared" si="3"/>
        <v>59.733999999999995</v>
      </c>
      <c r="E41" s="42">
        <f t="shared" si="3"/>
        <v>39.927</v>
      </c>
      <c r="F41" s="43"/>
      <c r="G41" s="44">
        <f t="shared" si="4"/>
        <v>51.912</v>
      </c>
      <c r="H41" s="42">
        <v>51.912</v>
      </c>
      <c r="I41" s="42">
        <v>35.247</v>
      </c>
      <c r="J41" s="49"/>
      <c r="K41" s="40">
        <f t="shared" si="5"/>
        <v>7.3</v>
      </c>
      <c r="L41" s="42">
        <v>7.3</v>
      </c>
      <c r="M41" s="42">
        <v>4.68</v>
      </c>
      <c r="N41" s="47"/>
      <c r="O41" s="44"/>
      <c r="P41" s="42"/>
      <c r="Q41" s="42"/>
      <c r="R41" s="45"/>
      <c r="S41" s="44">
        <f t="shared" si="7"/>
        <v>0.522</v>
      </c>
      <c r="T41" s="42">
        <v>0.522</v>
      </c>
      <c r="U41" s="42"/>
      <c r="V41" s="47"/>
      <c r="W41" s="231"/>
      <c r="X41" s="227"/>
      <c r="Y41" s="227"/>
      <c r="Z41" s="232"/>
    </row>
    <row r="42" spans="1:26" ht="12.75">
      <c r="A42" s="141">
        <f t="shared" si="6"/>
        <v>34</v>
      </c>
      <c r="B42" s="39" t="s">
        <v>25</v>
      </c>
      <c r="C42" s="40">
        <f t="shared" si="3"/>
        <v>64.935</v>
      </c>
      <c r="D42" s="42">
        <f t="shared" si="3"/>
        <v>64.935</v>
      </c>
      <c r="E42" s="42">
        <f t="shared" si="3"/>
        <v>44.365</v>
      </c>
      <c r="F42" s="43"/>
      <c r="G42" s="44">
        <f t="shared" si="4"/>
        <v>53.857</v>
      </c>
      <c r="H42" s="42">
        <v>53.857</v>
      </c>
      <c r="I42" s="42">
        <v>37.825</v>
      </c>
      <c r="J42" s="45"/>
      <c r="K42" s="40">
        <f t="shared" si="5"/>
        <v>10.2</v>
      </c>
      <c r="L42" s="42">
        <v>10.2</v>
      </c>
      <c r="M42" s="42">
        <v>6.54</v>
      </c>
      <c r="N42" s="47"/>
      <c r="O42" s="44"/>
      <c r="P42" s="42"/>
      <c r="Q42" s="42"/>
      <c r="R42" s="45"/>
      <c r="S42" s="44">
        <f t="shared" si="7"/>
        <v>0.878</v>
      </c>
      <c r="T42" s="42">
        <v>0.878</v>
      </c>
      <c r="U42" s="42"/>
      <c r="V42" s="47"/>
      <c r="W42" s="231"/>
      <c r="X42" s="227"/>
      <c r="Y42" s="227"/>
      <c r="Z42" s="232"/>
    </row>
    <row r="43" spans="1:26" ht="13.5" thickBot="1">
      <c r="A43" s="156">
        <f t="shared" si="6"/>
        <v>35</v>
      </c>
      <c r="B43" s="96" t="s">
        <v>15</v>
      </c>
      <c r="C43" s="81">
        <f t="shared" si="3"/>
        <v>91.343</v>
      </c>
      <c r="D43" s="83">
        <f t="shared" si="3"/>
        <v>91.343</v>
      </c>
      <c r="E43" s="83">
        <f t="shared" si="3"/>
        <v>62.55200000000001</v>
      </c>
      <c r="F43" s="84"/>
      <c r="G43" s="101">
        <f t="shared" si="4"/>
        <v>87.264</v>
      </c>
      <c r="H43" s="99">
        <v>87.264</v>
      </c>
      <c r="I43" s="99">
        <v>59.527</v>
      </c>
      <c r="J43" s="102"/>
      <c r="K43" s="81">
        <f t="shared" si="5"/>
        <v>1.7</v>
      </c>
      <c r="L43" s="83">
        <v>1.7</v>
      </c>
      <c r="M43" s="83">
        <v>1.2</v>
      </c>
      <c r="N43" s="87"/>
      <c r="O43" s="101"/>
      <c r="P43" s="99"/>
      <c r="Q43" s="99"/>
      <c r="R43" s="105"/>
      <c r="S43" s="101">
        <f t="shared" si="7"/>
        <v>2.379</v>
      </c>
      <c r="T43" s="99">
        <v>2.379</v>
      </c>
      <c r="U43" s="99">
        <v>1.825</v>
      </c>
      <c r="V43" s="103"/>
      <c r="W43" s="233"/>
      <c r="X43" s="234"/>
      <c r="Y43" s="234"/>
      <c r="Z43" s="235"/>
    </row>
    <row r="44" spans="1:26" ht="30.75" thickBot="1">
      <c r="A44" s="121">
        <v>36</v>
      </c>
      <c r="B44" s="122" t="s">
        <v>157</v>
      </c>
      <c r="C44" s="123">
        <f>G44+K44+O44+S44+W44</f>
        <v>13344.021000000002</v>
      </c>
      <c r="D44" s="109">
        <f>H44+L44+P44+T44+X44</f>
        <v>13287.387000000002</v>
      </c>
      <c r="E44" s="109">
        <f t="shared" si="3"/>
        <v>8135.803999999999</v>
      </c>
      <c r="F44" s="115">
        <f>J44+N44+R44+V44</f>
        <v>56.634</v>
      </c>
      <c r="G44" s="124">
        <f>G45+SUM(G55:G85)+SUM(G86:G97)</f>
        <v>6330.434000000002</v>
      </c>
      <c r="H44" s="109">
        <f>H45+SUM(H55:H85)+SUM(H86:H97)</f>
        <v>6316.004000000002</v>
      </c>
      <c r="I44" s="109">
        <f>I45+SUM(I55:I85)+SUM(I86:I97)</f>
        <v>3496.7499999999995</v>
      </c>
      <c r="J44" s="109">
        <f>J55+J56+J63+J64+J67+J73+J86</f>
        <v>14.43</v>
      </c>
      <c r="K44" s="114">
        <f>K45+SUM(K55:K97)</f>
        <v>394.03</v>
      </c>
      <c r="L44" s="109">
        <f>L45+SUM(L55:L97)</f>
        <v>394.03</v>
      </c>
      <c r="M44" s="109">
        <f>M45+SUM(M55:M97)</f>
        <v>231.23800000000003</v>
      </c>
      <c r="N44" s="157"/>
      <c r="O44" s="158">
        <f>O45+SUM(O55:O97)</f>
        <v>6037.300000000001</v>
      </c>
      <c r="P44" s="91">
        <f>P45+SUM(P55:P97)</f>
        <v>5995.7480000000005</v>
      </c>
      <c r="Q44" s="91">
        <f>Q45+SUM(Q55:Q97)</f>
        <v>4381.224999999999</v>
      </c>
      <c r="R44" s="91">
        <f>R45+SUM(R55:R97)</f>
        <v>41.552</v>
      </c>
      <c r="S44" s="114">
        <f>S45+SUM(S55:S97)</f>
        <v>555.6229999999999</v>
      </c>
      <c r="T44" s="109">
        <f>SUM(T55:T97)</f>
        <v>554.9709999999999</v>
      </c>
      <c r="U44" s="109">
        <f>SUM(U55:U97)</f>
        <v>26.591</v>
      </c>
      <c r="V44" s="113">
        <f>SUM(V55:V97)</f>
        <v>0.652</v>
      </c>
      <c r="W44" s="250">
        <f>X44+Z44</f>
        <v>26.634</v>
      </c>
      <c r="X44" s="251">
        <f>X58</f>
        <v>26.634</v>
      </c>
      <c r="Y44" s="244"/>
      <c r="Z44" s="245"/>
    </row>
    <row r="45" spans="1:26" ht="12.75">
      <c r="A45" s="126">
        <f>+A44+1</f>
        <v>37</v>
      </c>
      <c r="B45" s="140" t="s">
        <v>158</v>
      </c>
      <c r="C45" s="135">
        <f t="shared" si="3"/>
        <v>714.7529999999999</v>
      </c>
      <c r="D45" s="133">
        <f t="shared" si="3"/>
        <v>714.7529999999999</v>
      </c>
      <c r="E45" s="133">
        <f t="shared" si="3"/>
        <v>130.554</v>
      </c>
      <c r="F45" s="159"/>
      <c r="G45" s="160">
        <f>H45+J45</f>
        <v>633.7429999999999</v>
      </c>
      <c r="H45" s="161">
        <f>SUM(H46:H54)</f>
        <v>633.7429999999999</v>
      </c>
      <c r="I45" s="161">
        <f>SUM(I46:I53)</f>
        <v>115.91</v>
      </c>
      <c r="J45" s="162"/>
      <c r="K45" s="135">
        <f>+L45</f>
        <v>74.58500000000001</v>
      </c>
      <c r="L45" s="133">
        <f>SUM(L46:L54)</f>
        <v>74.58500000000001</v>
      </c>
      <c r="M45" s="133">
        <f>SUM(M46:M54)</f>
        <v>9.739</v>
      </c>
      <c r="N45" s="163"/>
      <c r="O45" s="160">
        <f>P45+R45</f>
        <v>6.425</v>
      </c>
      <c r="P45" s="161">
        <f>SUM(P46:P53)</f>
        <v>6.425</v>
      </c>
      <c r="Q45" s="164">
        <f>SUM(Q46:Q53)</f>
        <v>4.905</v>
      </c>
      <c r="R45" s="165"/>
      <c r="S45" s="166"/>
      <c r="T45" s="167"/>
      <c r="U45" s="167"/>
      <c r="V45" s="166"/>
      <c r="W45" s="254"/>
      <c r="X45" s="255"/>
      <c r="Y45" s="255"/>
      <c r="Z45" s="256"/>
    </row>
    <row r="46" spans="1:26" ht="12.75">
      <c r="A46" s="141">
        <v>38</v>
      </c>
      <c r="B46" s="75" t="s">
        <v>159</v>
      </c>
      <c r="C46" s="29">
        <f>D46+F46</f>
        <v>0</v>
      </c>
      <c r="D46" s="144">
        <f>G46+K46+O46+S46</f>
        <v>0</v>
      </c>
      <c r="E46" s="144">
        <f>I46+M46+Q46+U46</f>
        <v>0</v>
      </c>
      <c r="F46" s="145"/>
      <c r="G46" s="146"/>
      <c r="H46" s="144"/>
      <c r="I46" s="144"/>
      <c r="J46" s="148"/>
      <c r="K46" s="146"/>
      <c r="L46" s="144"/>
      <c r="M46" s="144"/>
      <c r="N46" s="66"/>
      <c r="O46" s="29"/>
      <c r="P46" s="144"/>
      <c r="Q46" s="144"/>
      <c r="R46" s="148"/>
      <c r="S46" s="150"/>
      <c r="T46" s="144"/>
      <c r="U46" s="144"/>
      <c r="V46" s="145"/>
      <c r="W46" s="231"/>
      <c r="X46" s="227"/>
      <c r="Y46" s="227"/>
      <c r="Z46" s="232"/>
    </row>
    <row r="47" spans="1:26" ht="12.75">
      <c r="A47" s="141">
        <v>40</v>
      </c>
      <c r="B47" s="75" t="s">
        <v>160</v>
      </c>
      <c r="C47" s="29">
        <f t="shared" si="3"/>
        <v>66.784</v>
      </c>
      <c r="D47" s="144">
        <f t="shared" si="3"/>
        <v>66.784</v>
      </c>
      <c r="E47" s="144"/>
      <c r="F47" s="145"/>
      <c r="G47" s="146"/>
      <c r="H47" s="144"/>
      <c r="I47" s="144"/>
      <c r="J47" s="143"/>
      <c r="K47" s="29">
        <f>+L47</f>
        <v>66.784</v>
      </c>
      <c r="L47" s="144">
        <v>66.784</v>
      </c>
      <c r="M47" s="144">
        <v>4.499</v>
      </c>
      <c r="N47" s="143"/>
      <c r="O47" s="29"/>
      <c r="P47" s="144"/>
      <c r="Q47" s="144"/>
      <c r="R47" s="143"/>
      <c r="S47" s="150"/>
      <c r="T47" s="144"/>
      <c r="U47" s="144"/>
      <c r="V47" s="145"/>
      <c r="W47" s="231"/>
      <c r="X47" s="227"/>
      <c r="Y47" s="227"/>
      <c r="Z47" s="232"/>
    </row>
    <row r="48" spans="1:26" ht="12.75">
      <c r="A48" s="141">
        <v>41</v>
      </c>
      <c r="B48" s="75" t="s">
        <v>161</v>
      </c>
      <c r="C48" s="29">
        <f t="shared" si="3"/>
        <v>2</v>
      </c>
      <c r="D48" s="144">
        <f t="shared" si="3"/>
        <v>2</v>
      </c>
      <c r="E48" s="144">
        <f t="shared" si="3"/>
        <v>0.653</v>
      </c>
      <c r="F48" s="145"/>
      <c r="G48" s="146">
        <f aca="true" t="shared" si="8" ref="G48:G54">H48+J48</f>
        <v>2</v>
      </c>
      <c r="H48" s="144">
        <v>2</v>
      </c>
      <c r="I48" s="144">
        <v>0.653</v>
      </c>
      <c r="J48" s="143"/>
      <c r="K48" s="44"/>
      <c r="L48" s="144"/>
      <c r="M48" s="144"/>
      <c r="N48" s="143"/>
      <c r="O48" s="29"/>
      <c r="P48" s="144"/>
      <c r="Q48" s="144"/>
      <c r="R48" s="143"/>
      <c r="S48" s="150"/>
      <c r="T48" s="144"/>
      <c r="U48" s="144"/>
      <c r="V48" s="145"/>
      <c r="W48" s="231"/>
      <c r="X48" s="227"/>
      <c r="Y48" s="227"/>
      <c r="Z48" s="232"/>
    </row>
    <row r="49" spans="1:26" ht="12.75">
      <c r="A49" s="141">
        <v>42</v>
      </c>
      <c r="B49" s="74" t="s">
        <v>162</v>
      </c>
      <c r="C49" s="29">
        <f t="shared" si="3"/>
        <v>1.03</v>
      </c>
      <c r="D49" s="144">
        <f t="shared" si="3"/>
        <v>1.03</v>
      </c>
      <c r="E49" s="144"/>
      <c r="F49" s="145"/>
      <c r="G49" s="146">
        <f t="shared" si="8"/>
        <v>1.03</v>
      </c>
      <c r="H49" s="144">
        <v>1.03</v>
      </c>
      <c r="I49" s="144"/>
      <c r="J49" s="143"/>
      <c r="K49" s="146"/>
      <c r="L49" s="144"/>
      <c r="M49" s="144"/>
      <c r="N49" s="143"/>
      <c r="O49" s="29"/>
      <c r="P49" s="144"/>
      <c r="Q49" s="144"/>
      <c r="R49" s="143"/>
      <c r="S49" s="150"/>
      <c r="T49" s="144"/>
      <c r="U49" s="144"/>
      <c r="V49" s="145"/>
      <c r="W49" s="231"/>
      <c r="X49" s="227"/>
      <c r="Y49" s="227"/>
      <c r="Z49" s="232"/>
    </row>
    <row r="50" spans="1:26" ht="12.75">
      <c r="A50" s="141">
        <f>+A49+1</f>
        <v>43</v>
      </c>
      <c r="B50" s="168" t="s">
        <v>163</v>
      </c>
      <c r="C50" s="29">
        <f t="shared" si="3"/>
        <v>466.4</v>
      </c>
      <c r="D50" s="144">
        <f t="shared" si="3"/>
        <v>466.4</v>
      </c>
      <c r="E50" s="144"/>
      <c r="F50" s="145"/>
      <c r="G50" s="146">
        <f t="shared" si="8"/>
        <v>466.4</v>
      </c>
      <c r="H50" s="144">
        <v>466.4</v>
      </c>
      <c r="I50" s="144"/>
      <c r="J50" s="143"/>
      <c r="K50" s="146"/>
      <c r="L50" s="144"/>
      <c r="M50" s="144"/>
      <c r="N50" s="143"/>
      <c r="O50" s="44"/>
      <c r="P50" s="144"/>
      <c r="Q50" s="144"/>
      <c r="R50" s="143"/>
      <c r="S50" s="150"/>
      <c r="T50" s="144"/>
      <c r="U50" s="144"/>
      <c r="V50" s="145"/>
      <c r="W50" s="231"/>
      <c r="X50" s="227"/>
      <c r="Y50" s="227"/>
      <c r="Z50" s="232"/>
    </row>
    <row r="51" spans="1:26" ht="12.75">
      <c r="A51" s="141">
        <v>44</v>
      </c>
      <c r="B51" s="75" t="s">
        <v>164</v>
      </c>
      <c r="C51" s="29">
        <f t="shared" si="3"/>
        <v>4.297</v>
      </c>
      <c r="D51" s="144">
        <f t="shared" si="3"/>
        <v>4.297</v>
      </c>
      <c r="E51" s="144"/>
      <c r="F51" s="145"/>
      <c r="G51" s="146">
        <f t="shared" si="8"/>
        <v>4.297</v>
      </c>
      <c r="H51" s="144">
        <v>4.297</v>
      </c>
      <c r="I51" s="144"/>
      <c r="J51" s="143"/>
      <c r="K51" s="146"/>
      <c r="L51" s="144"/>
      <c r="M51" s="144"/>
      <c r="N51" s="143"/>
      <c r="O51" s="44"/>
      <c r="P51" s="144"/>
      <c r="Q51" s="144"/>
      <c r="R51" s="143"/>
      <c r="S51" s="150"/>
      <c r="T51" s="144"/>
      <c r="U51" s="144"/>
      <c r="V51" s="145"/>
      <c r="W51" s="231"/>
      <c r="X51" s="227"/>
      <c r="Y51" s="227"/>
      <c r="Z51" s="232"/>
    </row>
    <row r="52" spans="1:26" ht="12.75">
      <c r="A52" s="141">
        <v>45</v>
      </c>
      <c r="B52" s="75" t="s">
        <v>165</v>
      </c>
      <c r="C52" s="29">
        <f t="shared" si="3"/>
        <v>154.91</v>
      </c>
      <c r="D52" s="144">
        <f t="shared" si="3"/>
        <v>154.91</v>
      </c>
      <c r="E52" s="36">
        <f>I52+M52+Q52+U52</f>
        <v>113.85799999999999</v>
      </c>
      <c r="F52" s="43"/>
      <c r="G52" s="146">
        <f t="shared" si="8"/>
        <v>140.684</v>
      </c>
      <c r="H52" s="144">
        <v>140.684</v>
      </c>
      <c r="I52" s="144">
        <v>103.713</v>
      </c>
      <c r="J52" s="143"/>
      <c r="K52" s="29">
        <f>+L52</f>
        <v>7.801</v>
      </c>
      <c r="L52" s="144">
        <v>7.801</v>
      </c>
      <c r="M52" s="144">
        <v>5.24</v>
      </c>
      <c r="N52" s="143"/>
      <c r="O52" s="29">
        <f>P52+R52</f>
        <v>6.425</v>
      </c>
      <c r="P52" s="144">
        <v>6.425</v>
      </c>
      <c r="Q52" s="144">
        <v>4.905</v>
      </c>
      <c r="R52" s="143"/>
      <c r="S52" s="150"/>
      <c r="T52" s="144"/>
      <c r="U52" s="144"/>
      <c r="V52" s="145"/>
      <c r="W52" s="231"/>
      <c r="X52" s="227"/>
      <c r="Y52" s="227"/>
      <c r="Z52" s="232"/>
    </row>
    <row r="53" spans="1:26" ht="12.75">
      <c r="A53" s="141">
        <v>46</v>
      </c>
      <c r="B53" s="75" t="s">
        <v>166</v>
      </c>
      <c r="C53" s="29">
        <f t="shared" si="3"/>
        <v>18.588</v>
      </c>
      <c r="D53" s="144">
        <f t="shared" si="3"/>
        <v>18.588</v>
      </c>
      <c r="E53" s="36">
        <f>I53+M53+Q53+U53</f>
        <v>11.544</v>
      </c>
      <c r="F53" s="43"/>
      <c r="G53" s="146">
        <f t="shared" si="8"/>
        <v>18.588</v>
      </c>
      <c r="H53" s="144">
        <v>18.588</v>
      </c>
      <c r="I53" s="144">
        <v>11.544</v>
      </c>
      <c r="J53" s="143"/>
      <c r="K53" s="146"/>
      <c r="L53" s="144"/>
      <c r="M53" s="144"/>
      <c r="N53" s="143"/>
      <c r="O53" s="44"/>
      <c r="P53" s="144"/>
      <c r="Q53" s="144"/>
      <c r="R53" s="143"/>
      <c r="S53" s="150"/>
      <c r="T53" s="144"/>
      <c r="U53" s="144"/>
      <c r="V53" s="145"/>
      <c r="W53" s="231"/>
      <c r="X53" s="227"/>
      <c r="Y53" s="227"/>
      <c r="Z53" s="232"/>
    </row>
    <row r="54" spans="1:26" ht="25.5">
      <c r="A54" s="141">
        <v>47</v>
      </c>
      <c r="B54" s="154" t="s">
        <v>167</v>
      </c>
      <c r="C54" s="29">
        <f t="shared" si="3"/>
        <v>0.744</v>
      </c>
      <c r="D54" s="144">
        <f t="shared" si="3"/>
        <v>0.744</v>
      </c>
      <c r="E54" s="42"/>
      <c r="F54" s="43"/>
      <c r="G54" s="146">
        <f t="shared" si="8"/>
        <v>0.744</v>
      </c>
      <c r="H54" s="144">
        <v>0.744</v>
      </c>
      <c r="I54" s="144"/>
      <c r="J54" s="143"/>
      <c r="K54" s="146"/>
      <c r="L54" s="144"/>
      <c r="M54" s="144"/>
      <c r="N54" s="143"/>
      <c r="O54" s="44"/>
      <c r="P54" s="144"/>
      <c r="Q54" s="144"/>
      <c r="R54" s="143"/>
      <c r="S54" s="150"/>
      <c r="T54" s="144"/>
      <c r="U54" s="144"/>
      <c r="V54" s="145"/>
      <c r="W54" s="231"/>
      <c r="X54" s="227"/>
      <c r="Y54" s="227"/>
      <c r="Z54" s="232"/>
    </row>
    <row r="55" spans="1:26" ht="12.75">
      <c r="A55" s="141">
        <v>48</v>
      </c>
      <c r="B55" s="39" t="s">
        <v>363</v>
      </c>
      <c r="C55" s="44">
        <f>+G55+K55+O55+S55</f>
        <v>349.85100000000006</v>
      </c>
      <c r="D55" s="42">
        <f aca="true" t="shared" si="9" ref="C55:F60">+H55+L55+P55+T55</f>
        <v>349.201</v>
      </c>
      <c r="E55" s="42">
        <f t="shared" si="9"/>
        <v>225.212</v>
      </c>
      <c r="F55" s="42">
        <f t="shared" si="9"/>
        <v>0.65</v>
      </c>
      <c r="G55" s="44">
        <f>H55+J55</f>
        <v>215.393</v>
      </c>
      <c r="H55" s="42">
        <v>214.743</v>
      </c>
      <c r="I55" s="51">
        <v>143.986</v>
      </c>
      <c r="J55" s="45">
        <v>0.65</v>
      </c>
      <c r="K55" s="44">
        <f aca="true" t="shared" si="10" ref="K55:K70">+L55</f>
        <v>6.231</v>
      </c>
      <c r="L55" s="42">
        <v>6.231</v>
      </c>
      <c r="M55" s="42">
        <v>4.768</v>
      </c>
      <c r="N55" s="143"/>
      <c r="O55" s="44">
        <f aca="true" t="shared" si="11" ref="O55:O89">+P55</f>
        <v>104.168</v>
      </c>
      <c r="P55" s="42">
        <v>104.168</v>
      </c>
      <c r="Q55" s="42">
        <v>76.458</v>
      </c>
      <c r="R55" s="45"/>
      <c r="S55" s="40">
        <f aca="true" t="shared" si="12" ref="S55:S80">+T55</f>
        <v>24.059</v>
      </c>
      <c r="T55" s="42">
        <v>24.059</v>
      </c>
      <c r="U55" s="42"/>
      <c r="V55" s="43"/>
      <c r="W55" s="231"/>
      <c r="X55" s="227"/>
      <c r="Y55" s="227"/>
      <c r="Z55" s="232"/>
    </row>
    <row r="56" spans="1:26" ht="12.75">
      <c r="A56" s="141">
        <f aca="true" t="shared" si="13" ref="A56:A62">+A55+1</f>
        <v>49</v>
      </c>
      <c r="B56" s="39" t="s">
        <v>364</v>
      </c>
      <c r="C56" s="44">
        <f t="shared" si="9"/>
        <v>580.727</v>
      </c>
      <c r="D56" s="42">
        <f t="shared" si="9"/>
        <v>579.227</v>
      </c>
      <c r="E56" s="42">
        <f t="shared" si="9"/>
        <v>364.851</v>
      </c>
      <c r="F56" s="42">
        <f t="shared" si="9"/>
        <v>1.5</v>
      </c>
      <c r="G56" s="44">
        <f>H56+J56</f>
        <v>376.954</v>
      </c>
      <c r="H56" s="42">
        <v>375.454</v>
      </c>
      <c r="I56" s="51">
        <v>244.747</v>
      </c>
      <c r="J56" s="45">
        <v>1.5</v>
      </c>
      <c r="K56" s="44">
        <f t="shared" si="10"/>
        <v>7.1</v>
      </c>
      <c r="L56" s="42">
        <v>7.1</v>
      </c>
      <c r="M56" s="42">
        <v>5.406</v>
      </c>
      <c r="N56" s="143"/>
      <c r="O56" s="44">
        <f t="shared" si="11"/>
        <v>156.335</v>
      </c>
      <c r="P56" s="42">
        <v>156.335</v>
      </c>
      <c r="Q56" s="42">
        <v>114.698</v>
      </c>
      <c r="R56" s="45"/>
      <c r="S56" s="40">
        <f t="shared" si="12"/>
        <v>40.338</v>
      </c>
      <c r="T56" s="42">
        <v>40.338</v>
      </c>
      <c r="U56" s="42"/>
      <c r="V56" s="43"/>
      <c r="W56" s="231"/>
      <c r="X56" s="227"/>
      <c r="Y56" s="227"/>
      <c r="Z56" s="232"/>
    </row>
    <row r="57" spans="1:26" ht="12.75">
      <c r="A57" s="141">
        <f t="shared" si="13"/>
        <v>50</v>
      </c>
      <c r="B57" s="39" t="s">
        <v>365</v>
      </c>
      <c r="C57" s="44">
        <f t="shared" si="9"/>
        <v>236.82000000000002</v>
      </c>
      <c r="D57" s="42">
        <f t="shared" si="9"/>
        <v>236.82000000000002</v>
      </c>
      <c r="E57" s="42">
        <f t="shared" si="9"/>
        <v>140.243</v>
      </c>
      <c r="F57" s="43"/>
      <c r="G57" s="44">
        <f>+H57</f>
        <v>147.02</v>
      </c>
      <c r="H57" s="42">
        <v>147.02</v>
      </c>
      <c r="I57" s="51">
        <v>83.514</v>
      </c>
      <c r="J57" s="143"/>
      <c r="K57" s="44">
        <f t="shared" si="10"/>
        <v>2.07</v>
      </c>
      <c r="L57" s="42">
        <v>2.07</v>
      </c>
      <c r="M57" s="42">
        <v>1.58</v>
      </c>
      <c r="N57" s="143"/>
      <c r="O57" s="44">
        <f t="shared" si="11"/>
        <v>75.003</v>
      </c>
      <c r="P57" s="42">
        <v>75.003</v>
      </c>
      <c r="Q57" s="42">
        <v>55.149</v>
      </c>
      <c r="R57" s="45"/>
      <c r="S57" s="40">
        <f t="shared" si="12"/>
        <v>12.727</v>
      </c>
      <c r="T57" s="42">
        <v>12.727</v>
      </c>
      <c r="U57" s="42"/>
      <c r="V57" s="43"/>
      <c r="W57" s="231"/>
      <c r="X57" s="227"/>
      <c r="Y57" s="227"/>
      <c r="Z57" s="232"/>
    </row>
    <row r="58" spans="1:26" ht="12.75">
      <c r="A58" s="141">
        <f t="shared" si="13"/>
        <v>51</v>
      </c>
      <c r="B58" s="39" t="s">
        <v>366</v>
      </c>
      <c r="C58" s="44">
        <f>+G58+K58+O58+S58+W58</f>
        <v>506.445</v>
      </c>
      <c r="D58" s="42">
        <f>+H58+L58+P58+T58+X58</f>
        <v>506.445</v>
      </c>
      <c r="E58" s="42">
        <f t="shared" si="9"/>
        <v>294.10699999999997</v>
      </c>
      <c r="F58" s="43"/>
      <c r="G58" s="44">
        <f>+H58</f>
        <v>235.887</v>
      </c>
      <c r="H58" s="42">
        <v>235.887</v>
      </c>
      <c r="I58" s="42">
        <v>146.837</v>
      </c>
      <c r="J58" s="143"/>
      <c r="K58" s="44">
        <f t="shared" si="10"/>
        <v>6.306</v>
      </c>
      <c r="L58" s="42">
        <v>6.306</v>
      </c>
      <c r="M58" s="42">
        <v>4.814</v>
      </c>
      <c r="N58" s="143"/>
      <c r="O58" s="44">
        <f t="shared" si="11"/>
        <v>194.164</v>
      </c>
      <c r="P58" s="42">
        <v>194.164</v>
      </c>
      <c r="Q58" s="42">
        <v>142.456</v>
      </c>
      <c r="R58" s="45"/>
      <c r="S58" s="40">
        <f t="shared" si="12"/>
        <v>43.454</v>
      </c>
      <c r="T58" s="42">
        <v>43.454</v>
      </c>
      <c r="U58" s="42"/>
      <c r="V58" s="43"/>
      <c r="W58" s="249">
        <f>X58+Z58</f>
        <v>26.634</v>
      </c>
      <c r="X58" s="236">
        <v>26.634</v>
      </c>
      <c r="Y58" s="227"/>
      <c r="Z58" s="232"/>
    </row>
    <row r="59" spans="1:26" ht="12.75">
      <c r="A59" s="141">
        <f t="shared" si="13"/>
        <v>52</v>
      </c>
      <c r="B59" s="39" t="s">
        <v>378</v>
      </c>
      <c r="C59" s="44">
        <f t="shared" si="9"/>
        <v>182.598</v>
      </c>
      <c r="D59" s="42">
        <f t="shared" si="9"/>
        <v>182.598</v>
      </c>
      <c r="E59" s="42">
        <f t="shared" si="9"/>
        <v>111.551</v>
      </c>
      <c r="F59" s="43"/>
      <c r="G59" s="44">
        <f>+H59</f>
        <v>119.229</v>
      </c>
      <c r="H59" s="42">
        <v>119.229</v>
      </c>
      <c r="I59" s="42">
        <v>72.876</v>
      </c>
      <c r="J59" s="143"/>
      <c r="K59" s="44">
        <f t="shared" si="10"/>
        <v>1.425</v>
      </c>
      <c r="L59" s="42">
        <v>1.425</v>
      </c>
      <c r="M59" s="42">
        <v>1.088</v>
      </c>
      <c r="N59" s="143"/>
      <c r="O59" s="44">
        <f t="shared" si="11"/>
        <v>51.138</v>
      </c>
      <c r="P59" s="42">
        <v>51.138</v>
      </c>
      <c r="Q59" s="42">
        <v>37.587</v>
      </c>
      <c r="R59" s="45"/>
      <c r="S59" s="40">
        <f t="shared" si="12"/>
        <v>10.806</v>
      </c>
      <c r="T59" s="42">
        <v>10.806</v>
      </c>
      <c r="U59" s="42"/>
      <c r="V59" s="43"/>
      <c r="W59" s="231"/>
      <c r="X59" s="227"/>
      <c r="Y59" s="227"/>
      <c r="Z59" s="232"/>
    </row>
    <row r="60" spans="1:26" ht="12.75">
      <c r="A60" s="141">
        <f t="shared" si="13"/>
        <v>53</v>
      </c>
      <c r="B60" s="39" t="s">
        <v>368</v>
      </c>
      <c r="C60" s="44">
        <f t="shared" si="9"/>
        <v>210.96499999999997</v>
      </c>
      <c r="D60" s="42">
        <f t="shared" si="9"/>
        <v>210.96499999999997</v>
      </c>
      <c r="E60" s="42">
        <f t="shared" si="9"/>
        <v>144.28300000000002</v>
      </c>
      <c r="F60" s="43"/>
      <c r="G60" s="44">
        <f>+H60</f>
        <v>98.44</v>
      </c>
      <c r="H60" s="42">
        <v>98.44</v>
      </c>
      <c r="I60" s="42">
        <v>69.284</v>
      </c>
      <c r="J60" s="143"/>
      <c r="K60" s="44">
        <f t="shared" si="10"/>
        <v>2.672</v>
      </c>
      <c r="L60" s="42">
        <v>2.672</v>
      </c>
      <c r="M60" s="42">
        <v>2.04</v>
      </c>
      <c r="N60" s="143"/>
      <c r="O60" s="44">
        <f t="shared" si="11"/>
        <v>100.237</v>
      </c>
      <c r="P60" s="42">
        <v>100.237</v>
      </c>
      <c r="Q60" s="42">
        <v>72.959</v>
      </c>
      <c r="R60" s="45"/>
      <c r="S60" s="40">
        <f t="shared" si="12"/>
        <v>9.616</v>
      </c>
      <c r="T60" s="42">
        <v>9.616</v>
      </c>
      <c r="U60" s="42"/>
      <c r="V60" s="43"/>
      <c r="W60" s="231"/>
      <c r="X60" s="227"/>
      <c r="Y60" s="227"/>
      <c r="Z60" s="232"/>
    </row>
    <row r="61" spans="1:26" ht="12.75">
      <c r="A61" s="141">
        <f t="shared" si="13"/>
        <v>54</v>
      </c>
      <c r="B61" s="95" t="s">
        <v>379</v>
      </c>
      <c r="C61" s="44">
        <f aca="true" t="shared" si="14" ref="C61:E62">G61+K61+O61+S61</f>
        <v>101.32799999999999</v>
      </c>
      <c r="D61" s="42">
        <f t="shared" si="14"/>
        <v>101.32799999999999</v>
      </c>
      <c r="E61" s="42">
        <f t="shared" si="14"/>
        <v>74.23899999999999</v>
      </c>
      <c r="F61" s="43"/>
      <c r="G61" s="44">
        <f>H61+J61</f>
        <v>11.199</v>
      </c>
      <c r="H61" s="42">
        <v>11.199</v>
      </c>
      <c r="I61" s="42">
        <v>7.768</v>
      </c>
      <c r="J61" s="143"/>
      <c r="K61" s="44">
        <f t="shared" si="10"/>
        <v>2.303</v>
      </c>
      <c r="L61" s="42">
        <v>2.303</v>
      </c>
      <c r="M61" s="42">
        <v>1.758</v>
      </c>
      <c r="N61" s="143"/>
      <c r="O61" s="44">
        <f t="shared" si="11"/>
        <v>87.826</v>
      </c>
      <c r="P61" s="42">
        <v>87.826</v>
      </c>
      <c r="Q61" s="42">
        <v>64.713</v>
      </c>
      <c r="R61" s="45"/>
      <c r="S61" s="40"/>
      <c r="T61" s="42"/>
      <c r="U61" s="42"/>
      <c r="V61" s="43"/>
      <c r="W61" s="231"/>
      <c r="X61" s="227"/>
      <c r="Y61" s="227"/>
      <c r="Z61" s="232"/>
    </row>
    <row r="62" spans="1:26" ht="12.75">
      <c r="A62" s="141">
        <f t="shared" si="13"/>
        <v>55</v>
      </c>
      <c r="B62" s="92" t="s">
        <v>121</v>
      </c>
      <c r="C62" s="44">
        <f t="shared" si="14"/>
        <v>80.52199999999999</v>
      </c>
      <c r="D62" s="42">
        <f t="shared" si="14"/>
        <v>80.52199999999999</v>
      </c>
      <c r="E62" s="42">
        <f t="shared" si="14"/>
        <v>55.207</v>
      </c>
      <c r="F62" s="43"/>
      <c r="G62" s="44">
        <f>H62+J62</f>
        <v>37.806</v>
      </c>
      <c r="H62" s="42">
        <v>37.806</v>
      </c>
      <c r="I62" s="42">
        <v>23.152</v>
      </c>
      <c r="J62" s="45"/>
      <c r="K62" s="44">
        <f t="shared" si="10"/>
        <v>0.972</v>
      </c>
      <c r="L62" s="42">
        <v>0.972</v>
      </c>
      <c r="M62" s="42">
        <v>0.742</v>
      </c>
      <c r="N62" s="45"/>
      <c r="O62" s="44">
        <f t="shared" si="11"/>
        <v>41.744</v>
      </c>
      <c r="P62" s="42">
        <v>41.744</v>
      </c>
      <c r="Q62" s="42">
        <v>31.313</v>
      </c>
      <c r="R62" s="45"/>
      <c r="S62" s="40"/>
      <c r="T62" s="42"/>
      <c r="U62" s="42"/>
      <c r="V62" s="43"/>
      <c r="W62" s="231"/>
      <c r="X62" s="227"/>
      <c r="Y62" s="227"/>
      <c r="Z62" s="232"/>
    </row>
    <row r="63" spans="1:26" ht="12.75">
      <c r="A63" s="141">
        <v>56</v>
      </c>
      <c r="B63" s="39" t="s">
        <v>370</v>
      </c>
      <c r="C63" s="44">
        <f aca="true" t="shared" si="15" ref="C63:F73">+G63+K63+O63+S63</f>
        <v>583.983</v>
      </c>
      <c r="D63" s="42">
        <f t="shared" si="15"/>
        <v>580.983</v>
      </c>
      <c r="E63" s="42">
        <f t="shared" si="15"/>
        <v>367.603</v>
      </c>
      <c r="F63" s="42">
        <f t="shared" si="15"/>
        <v>3</v>
      </c>
      <c r="G63" s="44">
        <f>+H63+J63</f>
        <v>362.237</v>
      </c>
      <c r="H63" s="42">
        <v>359.237</v>
      </c>
      <c r="I63" s="42">
        <v>240.827</v>
      </c>
      <c r="J63" s="45">
        <v>3</v>
      </c>
      <c r="K63" s="44">
        <f t="shared" si="10"/>
        <v>4.712</v>
      </c>
      <c r="L63" s="42">
        <v>4.712</v>
      </c>
      <c r="M63" s="42">
        <v>3.597</v>
      </c>
      <c r="N63" s="143"/>
      <c r="O63" s="44">
        <f t="shared" si="11"/>
        <v>168.806</v>
      </c>
      <c r="P63" s="42">
        <v>168.806</v>
      </c>
      <c r="Q63" s="42">
        <v>123.179</v>
      </c>
      <c r="R63" s="45"/>
      <c r="S63" s="40">
        <f t="shared" si="12"/>
        <v>48.228</v>
      </c>
      <c r="T63" s="42">
        <v>48.228</v>
      </c>
      <c r="U63" s="42"/>
      <c r="V63" s="43"/>
      <c r="W63" s="231"/>
      <c r="X63" s="227"/>
      <c r="Y63" s="227"/>
      <c r="Z63" s="232"/>
    </row>
    <row r="64" spans="1:26" ht="12.75">
      <c r="A64" s="141">
        <f>+A63+1</f>
        <v>57</v>
      </c>
      <c r="B64" s="39" t="s">
        <v>16</v>
      </c>
      <c r="C64" s="44">
        <f t="shared" si="15"/>
        <v>587.05</v>
      </c>
      <c r="D64" s="42">
        <f t="shared" si="15"/>
        <v>577.7099999999999</v>
      </c>
      <c r="E64" s="42">
        <f t="shared" si="15"/>
        <v>383.509</v>
      </c>
      <c r="F64" s="42">
        <f t="shared" si="15"/>
        <v>9.34</v>
      </c>
      <c r="G64" s="44">
        <f>H64+J64</f>
        <v>168.876</v>
      </c>
      <c r="H64" s="42">
        <v>164.376</v>
      </c>
      <c r="I64" s="42">
        <v>86.547</v>
      </c>
      <c r="J64" s="45">
        <v>4.5</v>
      </c>
      <c r="K64" s="44">
        <f t="shared" si="10"/>
        <v>10.144</v>
      </c>
      <c r="L64" s="42">
        <v>10.144</v>
      </c>
      <c r="M64" s="42">
        <v>7.745</v>
      </c>
      <c r="N64" s="45"/>
      <c r="O64" s="44">
        <f>P64+R64</f>
        <v>393.30199999999996</v>
      </c>
      <c r="P64" s="42">
        <v>388.462</v>
      </c>
      <c r="Q64" s="42">
        <v>289.217</v>
      </c>
      <c r="R64" s="45">
        <v>4.84</v>
      </c>
      <c r="S64" s="40">
        <f>+T64+V64</f>
        <v>14.728</v>
      </c>
      <c r="T64" s="42">
        <v>14.728</v>
      </c>
      <c r="U64" s="42"/>
      <c r="V64" s="43"/>
      <c r="W64" s="231"/>
      <c r="X64" s="227"/>
      <c r="Y64" s="227"/>
      <c r="Z64" s="232"/>
    </row>
    <row r="65" spans="1:26" ht="12.75">
      <c r="A65" s="141">
        <f>+A64+1</f>
        <v>58</v>
      </c>
      <c r="B65" s="39" t="s">
        <v>122</v>
      </c>
      <c r="C65" s="44">
        <f t="shared" si="15"/>
        <v>111.462</v>
      </c>
      <c r="D65" s="42">
        <f t="shared" si="15"/>
        <v>111.462</v>
      </c>
      <c r="E65" s="42">
        <f t="shared" si="15"/>
        <v>72.218</v>
      </c>
      <c r="F65" s="43"/>
      <c r="G65" s="44">
        <f aca="true" t="shared" si="16" ref="G65:G72">+H65</f>
        <v>41.688</v>
      </c>
      <c r="H65" s="42">
        <v>41.688</v>
      </c>
      <c r="I65" s="42">
        <v>29.374</v>
      </c>
      <c r="J65" s="143"/>
      <c r="K65" s="44">
        <f t="shared" si="10"/>
        <v>1.602</v>
      </c>
      <c r="L65" s="42">
        <v>1.602</v>
      </c>
      <c r="M65" s="42">
        <v>1.223</v>
      </c>
      <c r="N65" s="143"/>
      <c r="O65" s="44">
        <f t="shared" si="11"/>
        <v>61.338</v>
      </c>
      <c r="P65" s="42">
        <v>61.338</v>
      </c>
      <c r="Q65" s="42">
        <v>41.621</v>
      </c>
      <c r="R65" s="45"/>
      <c r="S65" s="40">
        <f t="shared" si="12"/>
        <v>6.834</v>
      </c>
      <c r="T65" s="42">
        <v>6.834</v>
      </c>
      <c r="U65" s="42"/>
      <c r="V65" s="43"/>
      <c r="W65" s="231"/>
      <c r="X65" s="227"/>
      <c r="Y65" s="227"/>
      <c r="Z65" s="232"/>
    </row>
    <row r="66" spans="1:26" ht="12.75">
      <c r="A66" s="141">
        <v>59</v>
      </c>
      <c r="B66" s="39" t="s">
        <v>26</v>
      </c>
      <c r="C66" s="44">
        <f t="shared" si="15"/>
        <v>280.06600000000003</v>
      </c>
      <c r="D66" s="42">
        <f t="shared" si="15"/>
        <v>280.06600000000003</v>
      </c>
      <c r="E66" s="42">
        <f t="shared" si="15"/>
        <v>183.59</v>
      </c>
      <c r="F66" s="43"/>
      <c r="G66" s="44">
        <f t="shared" si="16"/>
        <v>141.101</v>
      </c>
      <c r="H66" s="42">
        <v>141.101</v>
      </c>
      <c r="I66" s="42">
        <v>86.11</v>
      </c>
      <c r="J66" s="143"/>
      <c r="K66" s="44">
        <f t="shared" si="10"/>
        <v>2.688</v>
      </c>
      <c r="L66" s="42">
        <v>2.688</v>
      </c>
      <c r="M66" s="42">
        <v>2.052</v>
      </c>
      <c r="N66" s="143"/>
      <c r="O66" s="44">
        <f t="shared" si="11"/>
        <v>127.081</v>
      </c>
      <c r="P66" s="42">
        <v>127.081</v>
      </c>
      <c r="Q66" s="42">
        <v>95.428</v>
      </c>
      <c r="R66" s="45"/>
      <c r="S66" s="40">
        <f t="shared" si="12"/>
        <v>9.196</v>
      </c>
      <c r="T66" s="42">
        <v>9.196</v>
      </c>
      <c r="U66" s="42"/>
      <c r="V66" s="43"/>
      <c r="W66" s="231"/>
      <c r="X66" s="227"/>
      <c r="Y66" s="227"/>
      <c r="Z66" s="232"/>
    </row>
    <row r="67" spans="1:26" ht="12.75">
      <c r="A67" s="141">
        <f>+A66+1</f>
        <v>60</v>
      </c>
      <c r="B67" s="39" t="s">
        <v>31</v>
      </c>
      <c r="C67" s="44">
        <f t="shared" si="15"/>
        <v>250.68699999999998</v>
      </c>
      <c r="D67" s="42">
        <f t="shared" si="15"/>
        <v>248.345</v>
      </c>
      <c r="E67" s="42">
        <f t="shared" si="15"/>
        <v>180.781</v>
      </c>
      <c r="F67" s="42">
        <f t="shared" si="15"/>
        <v>2.342</v>
      </c>
      <c r="G67" s="44">
        <f>H67+J67</f>
        <v>29.653</v>
      </c>
      <c r="H67" s="42">
        <v>28.761</v>
      </c>
      <c r="I67" s="42">
        <v>19.515</v>
      </c>
      <c r="J67" s="45">
        <v>0.892</v>
      </c>
      <c r="K67" s="44">
        <f t="shared" si="10"/>
        <v>5.915</v>
      </c>
      <c r="L67" s="42">
        <v>5.915</v>
      </c>
      <c r="M67" s="42">
        <v>4.516</v>
      </c>
      <c r="N67" s="143"/>
      <c r="O67" s="44">
        <f>P67+R67</f>
        <v>213.986</v>
      </c>
      <c r="P67" s="42">
        <v>212.536</v>
      </c>
      <c r="Q67" s="42">
        <v>155.893</v>
      </c>
      <c r="R67" s="45">
        <v>1.45</v>
      </c>
      <c r="S67" s="40">
        <f t="shared" si="12"/>
        <v>1.133</v>
      </c>
      <c r="T67" s="42">
        <v>1.133</v>
      </c>
      <c r="U67" s="42">
        <v>0.857</v>
      </c>
      <c r="V67" s="43"/>
      <c r="W67" s="231"/>
      <c r="X67" s="227"/>
      <c r="Y67" s="227"/>
      <c r="Z67" s="232"/>
    </row>
    <row r="68" spans="1:26" ht="12.75">
      <c r="A68" s="141">
        <v>61</v>
      </c>
      <c r="B68" s="39" t="s">
        <v>123</v>
      </c>
      <c r="C68" s="44">
        <f t="shared" si="15"/>
        <v>8.084</v>
      </c>
      <c r="D68" s="42">
        <f t="shared" si="15"/>
        <v>8.084</v>
      </c>
      <c r="E68" s="42">
        <f t="shared" si="15"/>
        <v>5.516</v>
      </c>
      <c r="F68" s="43"/>
      <c r="G68" s="44"/>
      <c r="H68" s="42"/>
      <c r="I68" s="42"/>
      <c r="J68" s="143"/>
      <c r="K68" s="44">
        <f t="shared" si="10"/>
        <v>0.688</v>
      </c>
      <c r="L68" s="42">
        <v>0.688</v>
      </c>
      <c r="M68" s="42">
        <v>0.144</v>
      </c>
      <c r="N68" s="143"/>
      <c r="O68" s="44">
        <f t="shared" si="11"/>
        <v>7.396</v>
      </c>
      <c r="P68" s="42">
        <v>7.396</v>
      </c>
      <c r="Q68" s="42">
        <v>5.372</v>
      </c>
      <c r="R68" s="45"/>
      <c r="S68" s="40"/>
      <c r="T68" s="42"/>
      <c r="U68" s="42"/>
      <c r="V68" s="43"/>
      <c r="W68" s="231"/>
      <c r="X68" s="227"/>
      <c r="Y68" s="227"/>
      <c r="Z68" s="232"/>
    </row>
    <row r="69" spans="1:26" ht="12.75">
      <c r="A69" s="141">
        <v>62</v>
      </c>
      <c r="B69" s="39" t="s">
        <v>124</v>
      </c>
      <c r="C69" s="44">
        <f t="shared" si="15"/>
        <v>358.51599999999996</v>
      </c>
      <c r="D69" s="42">
        <f t="shared" si="15"/>
        <v>358.51599999999996</v>
      </c>
      <c r="E69" s="42">
        <f t="shared" si="15"/>
        <v>240.028</v>
      </c>
      <c r="F69" s="43"/>
      <c r="G69" s="44">
        <f t="shared" si="16"/>
        <v>164.278</v>
      </c>
      <c r="H69" s="42">
        <v>164.278</v>
      </c>
      <c r="I69" s="42">
        <v>98.523</v>
      </c>
      <c r="J69" s="143"/>
      <c r="K69" s="44">
        <f t="shared" si="10"/>
        <v>9.19</v>
      </c>
      <c r="L69" s="42">
        <v>9.19</v>
      </c>
      <c r="M69" s="42">
        <v>7.029</v>
      </c>
      <c r="N69" s="143"/>
      <c r="O69" s="44">
        <f t="shared" si="11"/>
        <v>178.333</v>
      </c>
      <c r="P69" s="42">
        <v>178.333</v>
      </c>
      <c r="Q69" s="42">
        <v>134.476</v>
      </c>
      <c r="R69" s="45"/>
      <c r="S69" s="40">
        <f t="shared" si="12"/>
        <v>6.715</v>
      </c>
      <c r="T69" s="42">
        <v>6.715</v>
      </c>
      <c r="U69" s="42"/>
      <c r="V69" s="43"/>
      <c r="W69" s="231"/>
      <c r="X69" s="227"/>
      <c r="Y69" s="227"/>
      <c r="Z69" s="232"/>
    </row>
    <row r="70" spans="1:26" ht="12.75">
      <c r="A70" s="141">
        <v>63</v>
      </c>
      <c r="B70" s="39" t="s">
        <v>371</v>
      </c>
      <c r="C70" s="44">
        <f t="shared" si="15"/>
        <v>1712.334</v>
      </c>
      <c r="D70" s="42">
        <f t="shared" si="15"/>
        <v>1712.334</v>
      </c>
      <c r="E70" s="42">
        <f t="shared" si="15"/>
        <v>1096.3760000000002</v>
      </c>
      <c r="F70" s="43"/>
      <c r="G70" s="44">
        <f t="shared" si="16"/>
        <v>586.224</v>
      </c>
      <c r="H70" s="42">
        <v>586.224</v>
      </c>
      <c r="I70" s="42">
        <v>327.954</v>
      </c>
      <c r="J70" s="143"/>
      <c r="K70" s="44">
        <f t="shared" si="10"/>
        <v>28.169</v>
      </c>
      <c r="L70" s="42">
        <v>28.169</v>
      </c>
      <c r="M70" s="42">
        <v>21.506</v>
      </c>
      <c r="N70" s="143"/>
      <c r="O70" s="44">
        <f>P70+R70</f>
        <v>1033.461</v>
      </c>
      <c r="P70" s="42">
        <v>1033.461</v>
      </c>
      <c r="Q70" s="42">
        <v>746.916</v>
      </c>
      <c r="R70" s="45"/>
      <c r="S70" s="40">
        <f>+T70+V70</f>
        <v>64.48</v>
      </c>
      <c r="T70" s="42">
        <v>64.48</v>
      </c>
      <c r="U70" s="42"/>
      <c r="V70" s="43"/>
      <c r="W70" s="231"/>
      <c r="X70" s="227"/>
      <c r="Y70" s="227"/>
      <c r="Z70" s="232"/>
    </row>
    <row r="71" spans="1:26" ht="12.75">
      <c r="A71" s="141">
        <v>64</v>
      </c>
      <c r="B71" s="39" t="s">
        <v>168</v>
      </c>
      <c r="C71" s="44">
        <f t="shared" si="15"/>
        <v>85.659</v>
      </c>
      <c r="D71" s="42">
        <f t="shared" si="15"/>
        <v>85.659</v>
      </c>
      <c r="E71" s="42">
        <f t="shared" si="15"/>
        <v>49.084</v>
      </c>
      <c r="F71" s="43"/>
      <c r="G71" s="44">
        <f t="shared" si="16"/>
        <v>84.43</v>
      </c>
      <c r="H71" s="42">
        <v>84.43</v>
      </c>
      <c r="I71" s="42">
        <v>49.084</v>
      </c>
      <c r="J71" s="45"/>
      <c r="K71" s="44"/>
      <c r="L71" s="42"/>
      <c r="M71" s="42"/>
      <c r="N71" s="45"/>
      <c r="O71" s="44"/>
      <c r="P71" s="42"/>
      <c r="Q71" s="42"/>
      <c r="R71" s="45"/>
      <c r="S71" s="40">
        <f>+T71+V71</f>
        <v>1.229</v>
      </c>
      <c r="T71" s="42">
        <v>1.229</v>
      </c>
      <c r="U71" s="42"/>
      <c r="V71" s="43"/>
      <c r="W71" s="231"/>
      <c r="X71" s="227"/>
      <c r="Y71" s="227"/>
      <c r="Z71" s="232"/>
    </row>
    <row r="72" spans="1:26" ht="12.75">
      <c r="A72" s="141">
        <v>65</v>
      </c>
      <c r="B72" s="39" t="s">
        <v>126</v>
      </c>
      <c r="C72" s="44">
        <f t="shared" si="15"/>
        <v>1173.7659999999998</v>
      </c>
      <c r="D72" s="42">
        <f t="shared" si="15"/>
        <v>1156.167</v>
      </c>
      <c r="E72" s="42">
        <f t="shared" si="15"/>
        <v>775.9169999999999</v>
      </c>
      <c r="F72" s="42">
        <f t="shared" si="15"/>
        <v>17.599</v>
      </c>
      <c r="G72" s="44">
        <f t="shared" si="16"/>
        <v>281.338</v>
      </c>
      <c r="H72" s="42">
        <v>281.338</v>
      </c>
      <c r="I72" s="42">
        <v>169.516</v>
      </c>
      <c r="J72" s="143"/>
      <c r="K72" s="44">
        <f>L72+N72</f>
        <v>24.994</v>
      </c>
      <c r="L72" s="42">
        <v>24.994</v>
      </c>
      <c r="M72" s="42">
        <v>19.083</v>
      </c>
      <c r="N72" s="143"/>
      <c r="O72" s="44">
        <f>P72+R72</f>
        <v>828.48</v>
      </c>
      <c r="P72" s="42">
        <v>810.881</v>
      </c>
      <c r="Q72" s="42">
        <v>587.318</v>
      </c>
      <c r="R72" s="45">
        <v>17.599</v>
      </c>
      <c r="S72" s="40">
        <f t="shared" si="12"/>
        <v>38.954</v>
      </c>
      <c r="T72" s="42">
        <v>38.954</v>
      </c>
      <c r="U72" s="42"/>
      <c r="V72" s="43"/>
      <c r="W72" s="231"/>
      <c r="X72" s="227"/>
      <c r="Y72" s="227"/>
      <c r="Z72" s="232"/>
    </row>
    <row r="73" spans="1:26" ht="12.75">
      <c r="A73" s="141">
        <f>+A72+1</f>
        <v>66</v>
      </c>
      <c r="B73" s="39" t="s">
        <v>18</v>
      </c>
      <c r="C73" s="44">
        <f t="shared" si="15"/>
        <v>754.974</v>
      </c>
      <c r="D73" s="42">
        <f t="shared" si="15"/>
        <v>754.0859999999999</v>
      </c>
      <c r="E73" s="42">
        <f t="shared" si="15"/>
        <v>470.84799999999996</v>
      </c>
      <c r="F73" s="42">
        <f t="shared" si="15"/>
        <v>0.888</v>
      </c>
      <c r="G73" s="44">
        <f>+H73+J73</f>
        <v>270.823</v>
      </c>
      <c r="H73" s="42">
        <v>269.935</v>
      </c>
      <c r="I73" s="42">
        <v>130.766</v>
      </c>
      <c r="J73" s="45">
        <v>0.888</v>
      </c>
      <c r="K73" s="44">
        <f>L73+N73</f>
        <v>12.494</v>
      </c>
      <c r="L73" s="42">
        <v>12.494</v>
      </c>
      <c r="M73" s="42">
        <v>9.539</v>
      </c>
      <c r="N73" s="143"/>
      <c r="O73" s="44">
        <f t="shared" si="11"/>
        <v>451.305</v>
      </c>
      <c r="P73" s="42">
        <v>451.305</v>
      </c>
      <c r="Q73" s="42">
        <v>330.543</v>
      </c>
      <c r="R73" s="45"/>
      <c r="S73" s="40">
        <f t="shared" si="12"/>
        <v>20.352</v>
      </c>
      <c r="T73" s="42">
        <v>20.352</v>
      </c>
      <c r="U73" s="42"/>
      <c r="V73" s="43"/>
      <c r="W73" s="231"/>
      <c r="X73" s="227"/>
      <c r="Y73" s="227"/>
      <c r="Z73" s="232"/>
    </row>
    <row r="74" spans="1:26" ht="12.75">
      <c r="A74" s="141">
        <f>+A73+1</f>
        <v>67</v>
      </c>
      <c r="B74" s="95" t="s">
        <v>169</v>
      </c>
      <c r="C74" s="44">
        <f aca="true" t="shared" si="17" ref="C74:E75">G74+K74+O74+S74</f>
        <v>38.681</v>
      </c>
      <c r="D74" s="42">
        <f t="shared" si="17"/>
        <v>38.681</v>
      </c>
      <c r="E74" s="42">
        <f t="shared" si="17"/>
        <v>27.126</v>
      </c>
      <c r="F74" s="43"/>
      <c r="G74" s="44">
        <f>H74+J74</f>
        <v>32.683</v>
      </c>
      <c r="H74" s="42">
        <v>32.683</v>
      </c>
      <c r="I74" s="42">
        <v>24.375</v>
      </c>
      <c r="J74" s="45"/>
      <c r="K74" s="44"/>
      <c r="L74" s="42"/>
      <c r="M74" s="42"/>
      <c r="N74" s="45"/>
      <c r="O74" s="44"/>
      <c r="P74" s="42"/>
      <c r="Q74" s="42"/>
      <c r="R74" s="45"/>
      <c r="S74" s="40">
        <f t="shared" si="12"/>
        <v>5.998</v>
      </c>
      <c r="T74" s="42">
        <v>5.998</v>
      </c>
      <c r="U74" s="42">
        <v>2.751</v>
      </c>
      <c r="V74" s="43"/>
      <c r="W74" s="231"/>
      <c r="X74" s="227"/>
      <c r="Y74" s="227"/>
      <c r="Z74" s="232"/>
    </row>
    <row r="75" spans="1:26" ht="12.75">
      <c r="A75" s="141">
        <f>+A74+1</f>
        <v>68</v>
      </c>
      <c r="B75" s="39" t="s">
        <v>380</v>
      </c>
      <c r="C75" s="44">
        <f t="shared" si="17"/>
        <v>401.788</v>
      </c>
      <c r="D75" s="42">
        <f t="shared" si="17"/>
        <v>401.788</v>
      </c>
      <c r="E75" s="42">
        <f t="shared" si="17"/>
        <v>264.489</v>
      </c>
      <c r="F75" s="43"/>
      <c r="G75" s="44">
        <f>H75+J75</f>
        <v>165.274</v>
      </c>
      <c r="H75" s="42">
        <v>165.274</v>
      </c>
      <c r="I75" s="42">
        <v>95.815</v>
      </c>
      <c r="J75" s="45"/>
      <c r="K75" s="44">
        <f>L75+N75</f>
        <v>5.392</v>
      </c>
      <c r="L75" s="42">
        <v>5.392</v>
      </c>
      <c r="M75" s="42">
        <v>4.117</v>
      </c>
      <c r="N75" s="143"/>
      <c r="O75" s="44">
        <f t="shared" si="11"/>
        <v>220.483</v>
      </c>
      <c r="P75" s="42">
        <v>220.483</v>
      </c>
      <c r="Q75" s="42">
        <v>164.557</v>
      </c>
      <c r="R75" s="45"/>
      <c r="S75" s="40">
        <f t="shared" si="12"/>
        <v>10.639</v>
      </c>
      <c r="T75" s="42">
        <v>10.639</v>
      </c>
      <c r="U75" s="42"/>
      <c r="V75" s="43"/>
      <c r="W75" s="231"/>
      <c r="X75" s="227"/>
      <c r="Y75" s="227"/>
      <c r="Z75" s="232"/>
    </row>
    <row r="76" spans="1:26" ht="12.75">
      <c r="A76" s="141">
        <f>+A75+1</f>
        <v>69</v>
      </c>
      <c r="B76" s="39" t="s">
        <v>373</v>
      </c>
      <c r="C76" s="44">
        <f aca="true" t="shared" si="18" ref="C76:E78">+G76+K76+O76+S76</f>
        <v>619.852</v>
      </c>
      <c r="D76" s="42">
        <f t="shared" si="18"/>
        <v>619.852</v>
      </c>
      <c r="E76" s="42">
        <f t="shared" si="18"/>
        <v>394.339</v>
      </c>
      <c r="F76" s="43"/>
      <c r="G76" s="44">
        <f>+H76</f>
        <v>231.561</v>
      </c>
      <c r="H76" s="42">
        <v>231.561</v>
      </c>
      <c r="I76" s="42">
        <v>118.245</v>
      </c>
      <c r="J76" s="143"/>
      <c r="K76" s="44">
        <f aca="true" t="shared" si="19" ref="K76:K81">L76+N76</f>
        <v>9.256</v>
      </c>
      <c r="L76" s="42">
        <v>9.256</v>
      </c>
      <c r="M76" s="42">
        <v>7.067</v>
      </c>
      <c r="N76" s="143"/>
      <c r="O76" s="44">
        <f t="shared" si="11"/>
        <v>365.246</v>
      </c>
      <c r="P76" s="42">
        <v>365.246</v>
      </c>
      <c r="Q76" s="42">
        <v>269.027</v>
      </c>
      <c r="R76" s="45"/>
      <c r="S76" s="40">
        <f t="shared" si="12"/>
        <v>13.789</v>
      </c>
      <c r="T76" s="42">
        <v>13.789</v>
      </c>
      <c r="U76" s="42"/>
      <c r="V76" s="43"/>
      <c r="W76" s="231"/>
      <c r="X76" s="227"/>
      <c r="Y76" s="227"/>
      <c r="Z76" s="232"/>
    </row>
    <row r="77" spans="1:26" ht="12.75">
      <c r="A77" s="141">
        <f>+A76+1</f>
        <v>70</v>
      </c>
      <c r="B77" s="39" t="s">
        <v>381</v>
      </c>
      <c r="C77" s="44">
        <f t="shared" si="18"/>
        <v>153.282</v>
      </c>
      <c r="D77" s="42">
        <f t="shared" si="18"/>
        <v>153.282</v>
      </c>
      <c r="E77" s="42">
        <f t="shared" si="18"/>
        <v>81.716</v>
      </c>
      <c r="F77" s="43"/>
      <c r="G77" s="44">
        <f>+H77</f>
        <v>103.486</v>
      </c>
      <c r="H77" s="42">
        <v>103.486</v>
      </c>
      <c r="I77" s="42">
        <v>50.131</v>
      </c>
      <c r="J77" s="45"/>
      <c r="K77" s="44">
        <f t="shared" si="19"/>
        <v>1.147</v>
      </c>
      <c r="L77" s="42">
        <v>1.147</v>
      </c>
      <c r="M77" s="42">
        <v>0.876</v>
      </c>
      <c r="N77" s="45"/>
      <c r="O77" s="44">
        <f t="shared" si="11"/>
        <v>42.228</v>
      </c>
      <c r="P77" s="42">
        <v>42.228</v>
      </c>
      <c r="Q77" s="42">
        <v>30.709</v>
      </c>
      <c r="R77" s="45"/>
      <c r="S77" s="40">
        <f t="shared" si="12"/>
        <v>6.421</v>
      </c>
      <c r="T77" s="42">
        <v>6.421</v>
      </c>
      <c r="U77" s="42"/>
      <c r="V77" s="43"/>
      <c r="W77" s="231"/>
      <c r="X77" s="227"/>
      <c r="Y77" s="227"/>
      <c r="Z77" s="232"/>
    </row>
    <row r="78" spans="1:26" ht="12.75">
      <c r="A78" s="141">
        <v>71</v>
      </c>
      <c r="B78" s="95" t="s">
        <v>170</v>
      </c>
      <c r="C78" s="44">
        <f>+G78+K78+O78+S78</f>
        <v>36.475</v>
      </c>
      <c r="D78" s="42">
        <f t="shared" si="18"/>
        <v>36.475</v>
      </c>
      <c r="E78" s="42">
        <f t="shared" si="18"/>
        <v>24.329</v>
      </c>
      <c r="F78" s="43"/>
      <c r="G78" s="44">
        <f>+H78</f>
        <v>34.963</v>
      </c>
      <c r="H78" s="42">
        <v>34.963</v>
      </c>
      <c r="I78" s="42">
        <v>23.728</v>
      </c>
      <c r="J78" s="45"/>
      <c r="K78" s="44">
        <f t="shared" si="19"/>
        <v>0</v>
      </c>
      <c r="L78" s="42"/>
      <c r="M78" s="42"/>
      <c r="N78" s="45"/>
      <c r="O78" s="44"/>
      <c r="P78" s="42"/>
      <c r="Q78" s="42"/>
      <c r="R78" s="45"/>
      <c r="S78" s="40">
        <f t="shared" si="12"/>
        <v>1.512</v>
      </c>
      <c r="T78" s="42">
        <v>1.512</v>
      </c>
      <c r="U78" s="42">
        <v>0.601</v>
      </c>
      <c r="V78" s="43"/>
      <c r="W78" s="231"/>
      <c r="X78" s="227"/>
      <c r="Y78" s="227"/>
      <c r="Z78" s="232"/>
    </row>
    <row r="79" spans="1:26" ht="12.75">
      <c r="A79" s="141">
        <f aca="true" t="shared" si="20" ref="A79:A132">+A78+1</f>
        <v>72</v>
      </c>
      <c r="B79" s="39" t="s">
        <v>19</v>
      </c>
      <c r="C79" s="44">
        <f aca="true" t="shared" si="21" ref="C79:F155">G79+K79+O79+S79</f>
        <v>635.1510000000001</v>
      </c>
      <c r="D79" s="42">
        <f>H79+L79+P79+T79</f>
        <v>628.1510000000001</v>
      </c>
      <c r="E79" s="42">
        <f>I79+M79+Q79+U79</f>
        <v>401.846</v>
      </c>
      <c r="F79" s="42">
        <f>J79+N79+R79+V79</f>
        <v>7</v>
      </c>
      <c r="G79" s="44">
        <f>H79+J79</f>
        <v>197.618</v>
      </c>
      <c r="H79" s="42">
        <v>197.618</v>
      </c>
      <c r="I79" s="42">
        <v>106.549</v>
      </c>
      <c r="J79" s="45"/>
      <c r="K79" s="44">
        <f t="shared" si="19"/>
        <v>11.119</v>
      </c>
      <c r="L79" s="42">
        <v>11.119</v>
      </c>
      <c r="M79" s="42">
        <v>8.491</v>
      </c>
      <c r="N79" s="143"/>
      <c r="O79" s="44">
        <f>P79+R79</f>
        <v>405.291</v>
      </c>
      <c r="P79" s="42">
        <v>398.291</v>
      </c>
      <c r="Q79" s="42">
        <v>286.806</v>
      </c>
      <c r="R79" s="45">
        <v>7</v>
      </c>
      <c r="S79" s="40">
        <f t="shared" si="12"/>
        <v>21.123</v>
      </c>
      <c r="T79" s="42">
        <v>21.123</v>
      </c>
      <c r="U79" s="42"/>
      <c r="V79" s="43"/>
      <c r="W79" s="231"/>
      <c r="X79" s="227"/>
      <c r="Y79" s="227"/>
      <c r="Z79" s="232"/>
    </row>
    <row r="80" spans="1:26" ht="12.75">
      <c r="A80" s="141">
        <f t="shared" si="20"/>
        <v>73</v>
      </c>
      <c r="B80" s="95" t="s">
        <v>171</v>
      </c>
      <c r="C80" s="44">
        <f t="shared" si="21"/>
        <v>38.354000000000006</v>
      </c>
      <c r="D80" s="42">
        <f>H80+L80+P80+T80</f>
        <v>38.354000000000006</v>
      </c>
      <c r="E80" s="42">
        <f>I80+M80+Q80+U80</f>
        <v>28.611</v>
      </c>
      <c r="F80" s="43"/>
      <c r="G80" s="44">
        <f>H80+J80</f>
        <v>36.828</v>
      </c>
      <c r="H80" s="42">
        <v>36.828</v>
      </c>
      <c r="I80" s="42">
        <v>27.892</v>
      </c>
      <c r="J80" s="45"/>
      <c r="K80" s="44"/>
      <c r="L80" s="42"/>
      <c r="M80" s="42"/>
      <c r="N80" s="45"/>
      <c r="O80" s="44"/>
      <c r="P80" s="42"/>
      <c r="Q80" s="42"/>
      <c r="R80" s="45"/>
      <c r="S80" s="40">
        <f t="shared" si="12"/>
        <v>1.526</v>
      </c>
      <c r="T80" s="42">
        <v>1.526</v>
      </c>
      <c r="U80" s="42">
        <v>0.719</v>
      </c>
      <c r="V80" s="43"/>
      <c r="W80" s="231"/>
      <c r="X80" s="227"/>
      <c r="Y80" s="227"/>
      <c r="Z80" s="232"/>
    </row>
    <row r="81" spans="1:26" ht="12.75">
      <c r="A81" s="141">
        <f t="shared" si="20"/>
        <v>74</v>
      </c>
      <c r="B81" s="39" t="s">
        <v>131</v>
      </c>
      <c r="C81" s="44">
        <f aca="true" t="shared" si="22" ref="C81:F88">+G81+K81+O81+S81</f>
        <v>781.949</v>
      </c>
      <c r="D81" s="42">
        <f t="shared" si="22"/>
        <v>771.286</v>
      </c>
      <c r="E81" s="42">
        <f t="shared" si="22"/>
        <v>428.517</v>
      </c>
      <c r="F81" s="42">
        <f t="shared" si="22"/>
        <v>10.663</v>
      </c>
      <c r="G81" s="44">
        <f aca="true" t="shared" si="23" ref="G81:G88">+H81</f>
        <v>347.917</v>
      </c>
      <c r="H81" s="42">
        <v>347.917</v>
      </c>
      <c r="I81" s="42">
        <v>149.216</v>
      </c>
      <c r="J81" s="143"/>
      <c r="K81" s="44">
        <f t="shared" si="19"/>
        <v>14.389</v>
      </c>
      <c r="L81" s="42">
        <v>14.389</v>
      </c>
      <c r="M81" s="42">
        <v>10.985</v>
      </c>
      <c r="N81" s="143"/>
      <c r="O81" s="44">
        <f>P81+R81</f>
        <v>389.04200000000003</v>
      </c>
      <c r="P81" s="42">
        <v>378.379</v>
      </c>
      <c r="Q81" s="42">
        <v>268.316</v>
      </c>
      <c r="R81" s="45">
        <v>10.663</v>
      </c>
      <c r="S81" s="40">
        <f>+T81</f>
        <v>30.601</v>
      </c>
      <c r="T81" s="42">
        <v>30.601</v>
      </c>
      <c r="U81" s="42"/>
      <c r="V81" s="43"/>
      <c r="W81" s="231"/>
      <c r="X81" s="227"/>
      <c r="Y81" s="227"/>
      <c r="Z81" s="232"/>
    </row>
    <row r="82" spans="1:26" ht="12.75">
      <c r="A82" s="141">
        <f t="shared" si="20"/>
        <v>75</v>
      </c>
      <c r="B82" s="39" t="s">
        <v>29</v>
      </c>
      <c r="C82" s="44">
        <f t="shared" si="22"/>
        <v>317.69300000000004</v>
      </c>
      <c r="D82" s="42">
        <f t="shared" si="22"/>
        <v>317.69300000000004</v>
      </c>
      <c r="E82" s="42">
        <f t="shared" si="22"/>
        <v>198.198</v>
      </c>
      <c r="F82" s="43"/>
      <c r="G82" s="44">
        <f>+H82+J82</f>
        <v>18.925</v>
      </c>
      <c r="H82" s="42">
        <v>18.925</v>
      </c>
      <c r="I82" s="42"/>
      <c r="J82" s="45"/>
      <c r="K82" s="44">
        <f>L82+N82</f>
        <v>134.829</v>
      </c>
      <c r="L82" s="42">
        <v>134.829</v>
      </c>
      <c r="M82" s="42">
        <v>80.927</v>
      </c>
      <c r="N82" s="45"/>
      <c r="O82" s="44">
        <f t="shared" si="11"/>
        <v>155.739</v>
      </c>
      <c r="P82" s="42">
        <v>155.739</v>
      </c>
      <c r="Q82" s="42">
        <v>117.271</v>
      </c>
      <c r="R82" s="45"/>
      <c r="S82" s="40">
        <f>+T82</f>
        <v>8.2</v>
      </c>
      <c r="T82" s="42">
        <v>8.2</v>
      </c>
      <c r="U82" s="42"/>
      <c r="V82" s="43"/>
      <c r="W82" s="231"/>
      <c r="X82" s="227"/>
      <c r="Y82" s="227"/>
      <c r="Z82" s="232"/>
    </row>
    <row r="83" spans="1:26" ht="12.75">
      <c r="A83" s="141">
        <v>76</v>
      </c>
      <c r="B83" s="39" t="s">
        <v>132</v>
      </c>
      <c r="C83" s="44">
        <f t="shared" si="22"/>
        <v>408.88500000000005</v>
      </c>
      <c r="D83" s="42">
        <f t="shared" si="22"/>
        <v>408.88500000000005</v>
      </c>
      <c r="E83" s="42">
        <f t="shared" si="22"/>
        <v>290.234</v>
      </c>
      <c r="F83" s="43"/>
      <c r="G83" s="44">
        <f t="shared" si="23"/>
        <v>350.158</v>
      </c>
      <c r="H83" s="42">
        <v>350.158</v>
      </c>
      <c r="I83" s="42">
        <v>255.367</v>
      </c>
      <c r="J83" s="143"/>
      <c r="K83" s="44">
        <f>L83+N83</f>
        <v>3.382</v>
      </c>
      <c r="L83" s="42">
        <v>3.382</v>
      </c>
      <c r="M83" s="42">
        <v>2.585</v>
      </c>
      <c r="N83" s="143"/>
      <c r="O83" s="44">
        <f t="shared" si="11"/>
        <v>26.713</v>
      </c>
      <c r="P83" s="42">
        <v>26.713</v>
      </c>
      <c r="Q83" s="42">
        <v>20.395</v>
      </c>
      <c r="R83" s="45"/>
      <c r="S83" s="40">
        <f>+T83+V83</f>
        <v>28.632</v>
      </c>
      <c r="T83" s="42">
        <v>28.632</v>
      </c>
      <c r="U83" s="42">
        <v>11.887</v>
      </c>
      <c r="V83" s="43"/>
      <c r="W83" s="231"/>
      <c r="X83" s="227"/>
      <c r="Y83" s="227"/>
      <c r="Z83" s="232"/>
    </row>
    <row r="84" spans="1:26" ht="12.75">
      <c r="A84" s="141">
        <f t="shared" si="20"/>
        <v>77</v>
      </c>
      <c r="B84" s="39" t="s">
        <v>27</v>
      </c>
      <c r="C84" s="44">
        <f t="shared" si="22"/>
        <v>130.87</v>
      </c>
      <c r="D84" s="42">
        <f t="shared" si="22"/>
        <v>130.87</v>
      </c>
      <c r="E84" s="42">
        <f t="shared" si="22"/>
        <v>89.402</v>
      </c>
      <c r="F84" s="43"/>
      <c r="G84" s="44">
        <f t="shared" si="23"/>
        <v>96.79</v>
      </c>
      <c r="H84" s="42">
        <v>96.79</v>
      </c>
      <c r="I84" s="42">
        <v>70.816</v>
      </c>
      <c r="J84" s="143"/>
      <c r="K84" s="44">
        <f>L84+N84</f>
        <v>2.304</v>
      </c>
      <c r="L84" s="42">
        <v>2.304</v>
      </c>
      <c r="M84" s="42">
        <v>1.759</v>
      </c>
      <c r="N84" s="143"/>
      <c r="O84" s="44">
        <f t="shared" si="11"/>
        <v>14.3</v>
      </c>
      <c r="P84" s="42">
        <v>14.3</v>
      </c>
      <c r="Q84" s="42">
        <v>10.918</v>
      </c>
      <c r="R84" s="45"/>
      <c r="S84" s="40">
        <f aca="true" t="shared" si="24" ref="S84:S89">T84+V84</f>
        <v>17.476</v>
      </c>
      <c r="T84" s="42">
        <v>17.476</v>
      </c>
      <c r="U84" s="42">
        <v>5.909</v>
      </c>
      <c r="V84" s="43"/>
      <c r="W84" s="231"/>
      <c r="X84" s="227"/>
      <c r="Y84" s="227"/>
      <c r="Z84" s="232"/>
    </row>
    <row r="85" spans="1:26" ht="12.75">
      <c r="A85" s="141">
        <f t="shared" si="20"/>
        <v>78</v>
      </c>
      <c r="B85" s="95" t="s">
        <v>20</v>
      </c>
      <c r="C85" s="44">
        <f t="shared" si="22"/>
        <v>90.148</v>
      </c>
      <c r="D85" s="42">
        <f t="shared" si="22"/>
        <v>90.148</v>
      </c>
      <c r="E85" s="42">
        <f t="shared" si="22"/>
        <v>45.263</v>
      </c>
      <c r="F85" s="43"/>
      <c r="G85" s="44">
        <f t="shared" si="23"/>
        <v>63.292</v>
      </c>
      <c r="H85" s="42">
        <v>63.292</v>
      </c>
      <c r="I85" s="42">
        <v>45.263</v>
      </c>
      <c r="J85" s="143"/>
      <c r="K85" s="146"/>
      <c r="L85" s="144"/>
      <c r="M85" s="144"/>
      <c r="N85" s="143"/>
      <c r="O85" s="44"/>
      <c r="P85" s="42"/>
      <c r="Q85" s="42"/>
      <c r="R85" s="45"/>
      <c r="S85" s="40">
        <f t="shared" si="24"/>
        <v>26.856</v>
      </c>
      <c r="T85" s="42">
        <v>26.856</v>
      </c>
      <c r="U85" s="42"/>
      <c r="V85" s="43"/>
      <c r="W85" s="231"/>
      <c r="X85" s="227"/>
      <c r="Y85" s="227"/>
      <c r="Z85" s="232"/>
    </row>
    <row r="86" spans="1:26" ht="12.75">
      <c r="A86" s="141">
        <v>79</v>
      </c>
      <c r="B86" s="95" t="s">
        <v>172</v>
      </c>
      <c r="C86" s="44">
        <f t="shared" si="22"/>
        <v>83.695</v>
      </c>
      <c r="D86" s="42">
        <f t="shared" si="22"/>
        <v>80.695</v>
      </c>
      <c r="E86" s="42">
        <f t="shared" si="22"/>
        <v>58.705</v>
      </c>
      <c r="F86" s="42">
        <f t="shared" si="22"/>
        <v>3</v>
      </c>
      <c r="G86" s="44">
        <f>H86+J86</f>
        <v>38.987</v>
      </c>
      <c r="H86" s="42">
        <v>35.987</v>
      </c>
      <c r="I86" s="42">
        <v>24.985</v>
      </c>
      <c r="J86" s="45">
        <v>3</v>
      </c>
      <c r="K86" s="146"/>
      <c r="L86" s="144"/>
      <c r="M86" s="144"/>
      <c r="N86" s="143"/>
      <c r="O86" s="44">
        <f t="shared" si="11"/>
        <v>44.167</v>
      </c>
      <c r="P86" s="42">
        <v>44.167</v>
      </c>
      <c r="Q86" s="42">
        <v>33.72</v>
      </c>
      <c r="R86" s="45"/>
      <c r="S86" s="40">
        <f t="shared" si="24"/>
        <v>0.541</v>
      </c>
      <c r="T86" s="42">
        <v>0.541</v>
      </c>
      <c r="U86" s="42"/>
      <c r="V86" s="43"/>
      <c r="W86" s="231"/>
      <c r="X86" s="227"/>
      <c r="Y86" s="227"/>
      <c r="Z86" s="232"/>
    </row>
    <row r="87" spans="1:26" ht="12.75">
      <c r="A87" s="141">
        <f t="shared" si="20"/>
        <v>80</v>
      </c>
      <c r="B87" s="39" t="s">
        <v>133</v>
      </c>
      <c r="C87" s="44">
        <f t="shared" si="22"/>
        <v>223.247</v>
      </c>
      <c r="D87" s="42">
        <f t="shared" si="22"/>
        <v>223.247</v>
      </c>
      <c r="E87" s="42">
        <f t="shared" si="22"/>
        <v>143.234</v>
      </c>
      <c r="F87" s="43"/>
      <c r="G87" s="44">
        <f t="shared" si="23"/>
        <v>150.216</v>
      </c>
      <c r="H87" s="42">
        <v>150.216</v>
      </c>
      <c r="I87" s="42">
        <v>96.956</v>
      </c>
      <c r="J87" s="143"/>
      <c r="K87" s="44">
        <f>L87+N87</f>
        <v>5.274</v>
      </c>
      <c r="L87" s="42">
        <v>5.274</v>
      </c>
      <c r="M87" s="42">
        <v>4.017</v>
      </c>
      <c r="N87" s="143"/>
      <c r="O87" s="44">
        <f t="shared" si="11"/>
        <v>55.197</v>
      </c>
      <c r="P87" s="42">
        <v>55.197</v>
      </c>
      <c r="Q87" s="42">
        <v>40.694</v>
      </c>
      <c r="R87" s="45"/>
      <c r="S87" s="40">
        <f t="shared" si="24"/>
        <v>12.56</v>
      </c>
      <c r="T87" s="42">
        <v>12.56</v>
      </c>
      <c r="U87" s="42">
        <v>1.567</v>
      </c>
      <c r="V87" s="43"/>
      <c r="W87" s="231"/>
      <c r="X87" s="227"/>
      <c r="Y87" s="227"/>
      <c r="Z87" s="232"/>
    </row>
    <row r="88" spans="1:26" ht="12.75">
      <c r="A88" s="141">
        <v>81</v>
      </c>
      <c r="B88" s="39" t="s">
        <v>173</v>
      </c>
      <c r="C88" s="65">
        <f t="shared" si="22"/>
        <v>64.724</v>
      </c>
      <c r="D88" s="42">
        <f t="shared" si="22"/>
        <v>64.724</v>
      </c>
      <c r="E88" s="40">
        <f t="shared" si="22"/>
        <v>42.083</v>
      </c>
      <c r="F88" s="43"/>
      <c r="G88" s="44">
        <f t="shared" si="23"/>
        <v>38.147</v>
      </c>
      <c r="H88" s="42">
        <v>38.147</v>
      </c>
      <c r="I88" s="42">
        <v>24.434</v>
      </c>
      <c r="J88" s="143"/>
      <c r="K88" s="44">
        <f>L88+N88</f>
        <v>0.642</v>
      </c>
      <c r="L88" s="42">
        <v>0.642</v>
      </c>
      <c r="M88" s="42">
        <v>0.49</v>
      </c>
      <c r="N88" s="143"/>
      <c r="O88" s="44">
        <f t="shared" si="11"/>
        <v>23.366</v>
      </c>
      <c r="P88" s="42">
        <v>23.366</v>
      </c>
      <c r="Q88" s="42">
        <v>17.159</v>
      </c>
      <c r="R88" s="45"/>
      <c r="S88" s="40">
        <f t="shared" si="24"/>
        <v>2.569</v>
      </c>
      <c r="T88" s="42">
        <v>2.569</v>
      </c>
      <c r="U88" s="42"/>
      <c r="V88" s="43"/>
      <c r="W88" s="231"/>
      <c r="X88" s="227"/>
      <c r="Y88" s="227"/>
      <c r="Z88" s="232"/>
    </row>
    <row r="89" spans="1:26" ht="12.75">
      <c r="A89" s="141">
        <v>82</v>
      </c>
      <c r="B89" s="95" t="s">
        <v>5</v>
      </c>
      <c r="C89" s="44">
        <f t="shared" si="21"/>
        <v>355.88</v>
      </c>
      <c r="D89" s="42">
        <f t="shared" si="21"/>
        <v>355.22799999999995</v>
      </c>
      <c r="E89" s="42">
        <f t="shared" si="21"/>
        <v>215.709</v>
      </c>
      <c r="F89" s="43">
        <f>+J89+N89+R89+V89</f>
        <v>0.652</v>
      </c>
      <c r="G89" s="44">
        <f aca="true" t="shared" si="25" ref="G89:G179">H89+J89</f>
        <v>324.513</v>
      </c>
      <c r="H89" s="42">
        <v>324.513</v>
      </c>
      <c r="I89" s="42">
        <v>200.402</v>
      </c>
      <c r="J89" s="45"/>
      <c r="K89" s="44">
        <f>L89+N89</f>
        <v>2.036</v>
      </c>
      <c r="L89" s="42">
        <v>2.036</v>
      </c>
      <c r="M89" s="42">
        <v>1.555</v>
      </c>
      <c r="N89" s="143"/>
      <c r="O89" s="44">
        <f t="shared" si="11"/>
        <v>15</v>
      </c>
      <c r="P89" s="42">
        <v>15</v>
      </c>
      <c r="Q89" s="42">
        <v>11.452</v>
      </c>
      <c r="R89" s="45"/>
      <c r="S89" s="40">
        <f t="shared" si="24"/>
        <v>14.331</v>
      </c>
      <c r="T89" s="42">
        <v>13.679</v>
      </c>
      <c r="U89" s="42">
        <v>2.3</v>
      </c>
      <c r="V89" s="43">
        <v>0.652</v>
      </c>
      <c r="W89" s="231"/>
      <c r="X89" s="227"/>
      <c r="Y89" s="227"/>
      <c r="Z89" s="232"/>
    </row>
    <row r="90" spans="1:26" ht="12.75">
      <c r="A90" s="141">
        <v>84</v>
      </c>
      <c r="B90" s="39" t="s">
        <v>7</v>
      </c>
      <c r="C90" s="44">
        <f t="shared" si="21"/>
        <v>6.27</v>
      </c>
      <c r="D90" s="42">
        <f t="shared" si="21"/>
        <v>6.27</v>
      </c>
      <c r="E90" s="42">
        <f t="shared" si="21"/>
        <v>2.535</v>
      </c>
      <c r="F90" s="43"/>
      <c r="G90" s="44">
        <f t="shared" si="25"/>
        <v>6.27</v>
      </c>
      <c r="H90" s="42">
        <v>6.27</v>
      </c>
      <c r="I90" s="42">
        <v>2.535</v>
      </c>
      <c r="J90" s="49"/>
      <c r="K90" s="146"/>
      <c r="L90" s="144"/>
      <c r="M90" s="144"/>
      <c r="N90" s="143"/>
      <c r="O90" s="44"/>
      <c r="P90" s="42"/>
      <c r="Q90" s="42"/>
      <c r="R90" s="45"/>
      <c r="S90" s="40"/>
      <c r="T90" s="42"/>
      <c r="U90" s="42"/>
      <c r="V90" s="43"/>
      <c r="W90" s="231"/>
      <c r="X90" s="227"/>
      <c r="Y90" s="227"/>
      <c r="Z90" s="232"/>
    </row>
    <row r="91" spans="1:26" ht="12.75">
      <c r="A91" s="141">
        <v>85</v>
      </c>
      <c r="B91" s="39" t="s">
        <v>8</v>
      </c>
      <c r="C91" s="44">
        <f t="shared" si="21"/>
        <v>30.743</v>
      </c>
      <c r="D91" s="42">
        <f t="shared" si="21"/>
        <v>30.743</v>
      </c>
      <c r="E91" s="42">
        <f t="shared" si="21"/>
        <v>15.504</v>
      </c>
      <c r="F91" s="43"/>
      <c r="G91" s="44">
        <f t="shared" si="25"/>
        <v>30.743</v>
      </c>
      <c r="H91" s="42">
        <v>30.743</v>
      </c>
      <c r="I91" s="42">
        <v>15.504</v>
      </c>
      <c r="J91" s="49"/>
      <c r="K91" s="146"/>
      <c r="L91" s="144"/>
      <c r="M91" s="144"/>
      <c r="N91" s="143"/>
      <c r="O91" s="44"/>
      <c r="P91" s="42"/>
      <c r="Q91" s="42"/>
      <c r="R91" s="45"/>
      <c r="S91" s="40"/>
      <c r="T91" s="42"/>
      <c r="U91" s="42"/>
      <c r="V91" s="43"/>
      <c r="W91" s="231"/>
      <c r="X91" s="227"/>
      <c r="Y91" s="227"/>
      <c r="Z91" s="232"/>
    </row>
    <row r="92" spans="1:26" ht="12.75">
      <c r="A92" s="141">
        <v>86</v>
      </c>
      <c r="B92" s="39" t="s">
        <v>9</v>
      </c>
      <c r="C92" s="44">
        <f t="shared" si="21"/>
        <v>9.913</v>
      </c>
      <c r="D92" s="42">
        <f t="shared" si="21"/>
        <v>9.913</v>
      </c>
      <c r="E92" s="42">
        <f t="shared" si="21"/>
        <v>4.833</v>
      </c>
      <c r="F92" s="43"/>
      <c r="G92" s="44">
        <f t="shared" si="25"/>
        <v>9.913</v>
      </c>
      <c r="H92" s="42">
        <v>9.913</v>
      </c>
      <c r="I92" s="42">
        <v>4.833</v>
      </c>
      <c r="J92" s="45"/>
      <c r="K92" s="146"/>
      <c r="L92" s="144"/>
      <c r="M92" s="144"/>
      <c r="N92" s="143"/>
      <c r="O92" s="44"/>
      <c r="P92" s="42"/>
      <c r="Q92" s="42"/>
      <c r="R92" s="45"/>
      <c r="S92" s="150"/>
      <c r="T92" s="36"/>
      <c r="U92" s="36"/>
      <c r="V92" s="47"/>
      <c r="W92" s="231"/>
      <c r="X92" s="227"/>
      <c r="Y92" s="227"/>
      <c r="Z92" s="232"/>
    </row>
    <row r="93" spans="1:26" ht="12.75">
      <c r="A93" s="141">
        <f t="shared" si="20"/>
        <v>87</v>
      </c>
      <c r="B93" s="39" t="s">
        <v>10</v>
      </c>
      <c r="C93" s="44">
        <f t="shared" si="21"/>
        <v>9.534</v>
      </c>
      <c r="D93" s="42">
        <f t="shared" si="21"/>
        <v>9.534</v>
      </c>
      <c r="E93" s="42">
        <f t="shared" si="21"/>
        <v>5.47</v>
      </c>
      <c r="F93" s="43"/>
      <c r="G93" s="44">
        <f t="shared" si="25"/>
        <v>9.534</v>
      </c>
      <c r="H93" s="42">
        <v>9.534</v>
      </c>
      <c r="I93" s="42">
        <v>5.47</v>
      </c>
      <c r="J93" s="49"/>
      <c r="K93" s="146"/>
      <c r="L93" s="144"/>
      <c r="M93" s="144"/>
      <c r="N93" s="143"/>
      <c r="O93" s="44"/>
      <c r="P93" s="42"/>
      <c r="Q93" s="42"/>
      <c r="R93" s="45"/>
      <c r="S93" s="150"/>
      <c r="T93" s="36"/>
      <c r="U93" s="36"/>
      <c r="V93" s="47"/>
      <c r="W93" s="231"/>
      <c r="X93" s="227"/>
      <c r="Y93" s="227"/>
      <c r="Z93" s="232"/>
    </row>
    <row r="94" spans="1:26" ht="12.75">
      <c r="A94" s="141">
        <f t="shared" si="20"/>
        <v>88</v>
      </c>
      <c r="B94" s="39" t="s">
        <v>11</v>
      </c>
      <c r="C94" s="44">
        <f t="shared" si="21"/>
        <v>4.647</v>
      </c>
      <c r="D94" s="42">
        <f t="shared" si="21"/>
        <v>4.647</v>
      </c>
      <c r="E94" s="42">
        <f t="shared" si="21"/>
        <v>2.694</v>
      </c>
      <c r="F94" s="43"/>
      <c r="G94" s="44">
        <f t="shared" si="25"/>
        <v>4.647</v>
      </c>
      <c r="H94" s="42">
        <v>4.647</v>
      </c>
      <c r="I94" s="42">
        <v>2.694</v>
      </c>
      <c r="J94" s="49"/>
      <c r="K94" s="146"/>
      <c r="L94" s="144"/>
      <c r="M94" s="144"/>
      <c r="N94" s="143"/>
      <c r="O94" s="44"/>
      <c r="P94" s="42"/>
      <c r="Q94" s="42"/>
      <c r="R94" s="45"/>
      <c r="S94" s="150"/>
      <c r="T94" s="36"/>
      <c r="U94" s="36"/>
      <c r="V94" s="47"/>
      <c r="W94" s="231"/>
      <c r="X94" s="227"/>
      <c r="Y94" s="227"/>
      <c r="Z94" s="232"/>
    </row>
    <row r="95" spans="1:26" ht="12.75">
      <c r="A95" s="141">
        <f t="shared" si="20"/>
        <v>89</v>
      </c>
      <c r="B95" s="39" t="s">
        <v>12</v>
      </c>
      <c r="C95" s="44">
        <f t="shared" si="21"/>
        <v>13.234</v>
      </c>
      <c r="D95" s="42">
        <f t="shared" si="21"/>
        <v>13.234</v>
      </c>
      <c r="E95" s="42">
        <f t="shared" si="21"/>
        <v>5.25</v>
      </c>
      <c r="F95" s="43"/>
      <c r="G95" s="44">
        <f t="shared" si="25"/>
        <v>13.234</v>
      </c>
      <c r="H95" s="42">
        <v>13.234</v>
      </c>
      <c r="I95" s="42">
        <v>5.25</v>
      </c>
      <c r="J95" s="49"/>
      <c r="K95" s="146"/>
      <c r="L95" s="144"/>
      <c r="M95" s="144"/>
      <c r="N95" s="143"/>
      <c r="O95" s="44"/>
      <c r="P95" s="42"/>
      <c r="Q95" s="42"/>
      <c r="R95" s="45"/>
      <c r="S95" s="150"/>
      <c r="T95" s="36"/>
      <c r="U95" s="36"/>
      <c r="V95" s="47"/>
      <c r="W95" s="231"/>
      <c r="X95" s="227"/>
      <c r="Y95" s="227"/>
      <c r="Z95" s="232"/>
    </row>
    <row r="96" spans="1:26" ht="12.75">
      <c r="A96" s="141">
        <v>90</v>
      </c>
      <c r="B96" s="39" t="s">
        <v>14</v>
      </c>
      <c r="C96" s="44">
        <f>G96+K96+O96+S96</f>
        <v>0.201</v>
      </c>
      <c r="D96" s="42">
        <f t="shared" si="21"/>
        <v>0.201</v>
      </c>
      <c r="E96" s="42"/>
      <c r="F96" s="43"/>
      <c r="G96" s="44">
        <f>H96+J96</f>
        <v>0.201</v>
      </c>
      <c r="H96" s="42">
        <v>0.201</v>
      </c>
      <c r="I96" s="42"/>
      <c r="J96" s="49"/>
      <c r="K96" s="146"/>
      <c r="L96" s="144"/>
      <c r="M96" s="144"/>
      <c r="N96" s="143"/>
      <c r="O96" s="44"/>
      <c r="P96" s="42"/>
      <c r="Q96" s="42"/>
      <c r="R96" s="45"/>
      <c r="S96" s="150"/>
      <c r="T96" s="36"/>
      <c r="U96" s="36"/>
      <c r="V96" s="47"/>
      <c r="W96" s="231"/>
      <c r="X96" s="227"/>
      <c r="Y96" s="227"/>
      <c r="Z96" s="232"/>
    </row>
    <row r="97" spans="1:26" ht="13.5" thickBot="1">
      <c r="A97" s="169">
        <f t="shared" si="20"/>
        <v>91</v>
      </c>
      <c r="B97" s="79" t="s">
        <v>25</v>
      </c>
      <c r="C97" s="85">
        <f>G97+K97+O97+S97</f>
        <v>18.215</v>
      </c>
      <c r="D97" s="83">
        <f t="shared" si="21"/>
        <v>18.215</v>
      </c>
      <c r="E97" s="83"/>
      <c r="F97" s="84"/>
      <c r="G97" s="85">
        <f>H97+J97</f>
        <v>18.215</v>
      </c>
      <c r="H97" s="83">
        <v>18.215</v>
      </c>
      <c r="I97" s="83"/>
      <c r="J97" s="90"/>
      <c r="K97" s="170"/>
      <c r="L97" s="171"/>
      <c r="M97" s="171"/>
      <c r="N97" s="172"/>
      <c r="O97" s="101"/>
      <c r="P97" s="99"/>
      <c r="Q97" s="99"/>
      <c r="R97" s="105"/>
      <c r="S97" s="173"/>
      <c r="T97" s="174"/>
      <c r="U97" s="174"/>
      <c r="V97" s="103"/>
      <c r="W97" s="233"/>
      <c r="X97" s="234"/>
      <c r="Y97" s="234"/>
      <c r="Z97" s="235"/>
    </row>
    <row r="98" spans="1:26" ht="45.75" thickBot="1">
      <c r="A98" s="121">
        <f t="shared" si="20"/>
        <v>92</v>
      </c>
      <c r="B98" s="122" t="s">
        <v>174</v>
      </c>
      <c r="C98" s="175">
        <f>G98+K98+O98+S98</f>
        <v>2026.5780000000002</v>
      </c>
      <c r="D98" s="176">
        <f t="shared" si="21"/>
        <v>2016.7670000000003</v>
      </c>
      <c r="E98" s="109">
        <f t="shared" si="21"/>
        <v>1134.023</v>
      </c>
      <c r="F98" s="115">
        <f t="shared" si="21"/>
        <v>9.811</v>
      </c>
      <c r="G98" s="109">
        <f>G99+G108+G109+G110+G111+SUM(G112:G123)+G125+G128+G129</f>
        <v>1902.0860000000002</v>
      </c>
      <c r="H98" s="109">
        <f>H99+H108+H109+H110+H111+SUM(H112:H123)+H125+H128+H129</f>
        <v>1900.0860000000002</v>
      </c>
      <c r="I98" s="109">
        <f>I99+I108+I109+SUM(I110:I123)+I125+I128+I129</f>
        <v>1125.914</v>
      </c>
      <c r="J98" s="109">
        <f>J108</f>
        <v>2</v>
      </c>
      <c r="K98" s="177"/>
      <c r="L98" s="178"/>
      <c r="M98" s="178"/>
      <c r="N98" s="157"/>
      <c r="O98" s="177"/>
      <c r="P98" s="178"/>
      <c r="Q98" s="178"/>
      <c r="R98" s="157"/>
      <c r="S98" s="116">
        <f>S99+SUM(S108:S123)+S125+S128+S129</f>
        <v>124.49199999999998</v>
      </c>
      <c r="T98" s="176">
        <f>SUM(T108:T129)</f>
        <v>116.68099999999997</v>
      </c>
      <c r="U98" s="109">
        <f>SUM(U108:U128)</f>
        <v>8.109</v>
      </c>
      <c r="V98" s="113">
        <f>SUM(V108:V128)</f>
        <v>7.811</v>
      </c>
      <c r="W98" s="243"/>
      <c r="X98" s="244"/>
      <c r="Y98" s="244"/>
      <c r="Z98" s="245"/>
    </row>
    <row r="99" spans="1:26" ht="25.5">
      <c r="A99" s="126">
        <f t="shared" si="20"/>
        <v>93</v>
      </c>
      <c r="B99" s="179" t="s">
        <v>175</v>
      </c>
      <c r="C99" s="138">
        <f t="shared" si="21"/>
        <v>70.17099999999999</v>
      </c>
      <c r="D99" s="133">
        <f t="shared" si="21"/>
        <v>70.17099999999999</v>
      </c>
      <c r="E99" s="133"/>
      <c r="F99" s="137"/>
      <c r="G99" s="180">
        <f>SUM(G100:G107)</f>
        <v>70.17099999999999</v>
      </c>
      <c r="H99" s="161">
        <f>SUM(H100:H107)</f>
        <v>70.17099999999999</v>
      </c>
      <c r="I99" s="161"/>
      <c r="J99" s="162"/>
      <c r="K99" s="181"/>
      <c r="L99" s="167"/>
      <c r="M99" s="167"/>
      <c r="N99" s="163"/>
      <c r="O99" s="181"/>
      <c r="P99" s="167"/>
      <c r="Q99" s="167"/>
      <c r="R99" s="163"/>
      <c r="S99" s="181"/>
      <c r="T99" s="167"/>
      <c r="U99" s="167"/>
      <c r="V99" s="166"/>
      <c r="W99" s="229"/>
      <c r="X99" s="228"/>
      <c r="Y99" s="228"/>
      <c r="Z99" s="230"/>
    </row>
    <row r="100" spans="1:26" ht="12.75">
      <c r="A100" s="141">
        <f t="shared" si="20"/>
        <v>94</v>
      </c>
      <c r="B100" s="75" t="s">
        <v>176</v>
      </c>
      <c r="C100" s="29">
        <f t="shared" si="21"/>
        <v>14</v>
      </c>
      <c r="D100" s="144">
        <f t="shared" si="21"/>
        <v>14</v>
      </c>
      <c r="E100" s="144"/>
      <c r="F100" s="145"/>
      <c r="G100" s="146">
        <f t="shared" si="25"/>
        <v>14</v>
      </c>
      <c r="H100" s="144">
        <v>14</v>
      </c>
      <c r="I100" s="144"/>
      <c r="J100" s="143"/>
      <c r="K100" s="146"/>
      <c r="L100" s="144"/>
      <c r="M100" s="144"/>
      <c r="N100" s="143"/>
      <c r="O100" s="146"/>
      <c r="P100" s="144"/>
      <c r="Q100" s="144"/>
      <c r="R100" s="143"/>
      <c r="S100" s="146"/>
      <c r="T100" s="144"/>
      <c r="U100" s="144"/>
      <c r="V100" s="145"/>
      <c r="W100" s="231"/>
      <c r="X100" s="227"/>
      <c r="Y100" s="227"/>
      <c r="Z100" s="232"/>
    </row>
    <row r="101" spans="1:26" ht="12.75">
      <c r="A101" s="141">
        <f t="shared" si="20"/>
        <v>95</v>
      </c>
      <c r="B101" s="75" t="s">
        <v>177</v>
      </c>
      <c r="C101" s="29">
        <f t="shared" si="21"/>
        <v>19.3</v>
      </c>
      <c r="D101" s="144">
        <f t="shared" si="21"/>
        <v>19.3</v>
      </c>
      <c r="E101" s="144"/>
      <c r="F101" s="145"/>
      <c r="G101" s="146">
        <f t="shared" si="25"/>
        <v>19.3</v>
      </c>
      <c r="H101" s="144">
        <v>19.3</v>
      </c>
      <c r="I101" s="144"/>
      <c r="J101" s="143"/>
      <c r="K101" s="146"/>
      <c r="L101" s="144"/>
      <c r="M101" s="144"/>
      <c r="N101" s="143"/>
      <c r="O101" s="146"/>
      <c r="P101" s="144"/>
      <c r="Q101" s="144"/>
      <c r="R101" s="143"/>
      <c r="S101" s="146"/>
      <c r="T101" s="144"/>
      <c r="U101" s="144"/>
      <c r="V101" s="145"/>
      <c r="W101" s="231"/>
      <c r="X101" s="227"/>
      <c r="Y101" s="227"/>
      <c r="Z101" s="232"/>
    </row>
    <row r="102" spans="1:26" ht="12.75">
      <c r="A102" s="141">
        <v>96</v>
      </c>
      <c r="B102" s="168" t="s">
        <v>178</v>
      </c>
      <c r="C102" s="29">
        <f t="shared" si="21"/>
        <v>13.171</v>
      </c>
      <c r="D102" s="144">
        <f t="shared" si="21"/>
        <v>13.171</v>
      </c>
      <c r="E102" s="144"/>
      <c r="F102" s="145"/>
      <c r="G102" s="146">
        <f t="shared" si="25"/>
        <v>13.171</v>
      </c>
      <c r="H102" s="144">
        <v>13.171</v>
      </c>
      <c r="I102" s="144"/>
      <c r="J102" s="143"/>
      <c r="K102" s="146"/>
      <c r="L102" s="144"/>
      <c r="M102" s="144"/>
      <c r="N102" s="143"/>
      <c r="O102" s="146"/>
      <c r="P102" s="144"/>
      <c r="Q102" s="144"/>
      <c r="R102" s="143"/>
      <c r="S102" s="146"/>
      <c r="T102" s="144"/>
      <c r="U102" s="144"/>
      <c r="V102" s="145"/>
      <c r="W102" s="231"/>
      <c r="X102" s="227"/>
      <c r="Y102" s="227"/>
      <c r="Z102" s="232"/>
    </row>
    <row r="103" spans="1:26" ht="12.75">
      <c r="A103" s="141">
        <v>97</v>
      </c>
      <c r="B103" s="75" t="s">
        <v>179</v>
      </c>
      <c r="C103" s="29">
        <f t="shared" si="21"/>
        <v>13</v>
      </c>
      <c r="D103" s="144">
        <f t="shared" si="21"/>
        <v>13</v>
      </c>
      <c r="E103" s="144"/>
      <c r="F103" s="145"/>
      <c r="G103" s="146">
        <f t="shared" si="25"/>
        <v>13</v>
      </c>
      <c r="H103" s="144">
        <v>13</v>
      </c>
      <c r="I103" s="144"/>
      <c r="J103" s="143"/>
      <c r="K103" s="146"/>
      <c r="L103" s="144"/>
      <c r="M103" s="144"/>
      <c r="N103" s="143"/>
      <c r="O103" s="146"/>
      <c r="P103" s="144"/>
      <c r="Q103" s="144"/>
      <c r="R103" s="143"/>
      <c r="S103" s="146"/>
      <c r="T103" s="144"/>
      <c r="U103" s="144"/>
      <c r="V103" s="145"/>
      <c r="W103" s="231"/>
      <c r="X103" s="227"/>
      <c r="Y103" s="227"/>
      <c r="Z103" s="232"/>
    </row>
    <row r="104" spans="1:26" ht="12.75">
      <c r="A104" s="141">
        <v>98</v>
      </c>
      <c r="B104" s="75" t="s">
        <v>180</v>
      </c>
      <c r="C104" s="29">
        <f t="shared" si="21"/>
        <v>1.2</v>
      </c>
      <c r="D104" s="144">
        <f t="shared" si="21"/>
        <v>1.2</v>
      </c>
      <c r="E104" s="144"/>
      <c r="F104" s="145"/>
      <c r="G104" s="146">
        <f t="shared" si="25"/>
        <v>1.2</v>
      </c>
      <c r="H104" s="144">
        <v>1.2</v>
      </c>
      <c r="I104" s="144"/>
      <c r="J104" s="143"/>
      <c r="K104" s="146"/>
      <c r="L104" s="144"/>
      <c r="M104" s="144"/>
      <c r="N104" s="143"/>
      <c r="O104" s="146"/>
      <c r="P104" s="144"/>
      <c r="Q104" s="144"/>
      <c r="R104" s="143"/>
      <c r="S104" s="146"/>
      <c r="T104" s="144"/>
      <c r="U104" s="144"/>
      <c r="V104" s="145"/>
      <c r="W104" s="231"/>
      <c r="X104" s="227"/>
      <c r="Y104" s="227"/>
      <c r="Z104" s="232"/>
    </row>
    <row r="105" spans="1:26" ht="25.5" customHeight="1">
      <c r="A105" s="141">
        <v>99</v>
      </c>
      <c r="B105" s="203" t="s">
        <v>216</v>
      </c>
      <c r="C105" s="29">
        <f t="shared" si="21"/>
        <v>3</v>
      </c>
      <c r="D105" s="144">
        <f t="shared" si="21"/>
        <v>3</v>
      </c>
      <c r="E105" s="144"/>
      <c r="F105" s="145"/>
      <c r="G105" s="146">
        <f t="shared" si="25"/>
        <v>3</v>
      </c>
      <c r="H105" s="144">
        <v>3</v>
      </c>
      <c r="I105" s="144"/>
      <c r="J105" s="143"/>
      <c r="K105" s="146"/>
      <c r="L105" s="144"/>
      <c r="M105" s="144"/>
      <c r="N105" s="143"/>
      <c r="O105" s="146"/>
      <c r="P105" s="144"/>
      <c r="Q105" s="144"/>
      <c r="R105" s="143"/>
      <c r="S105" s="146"/>
      <c r="T105" s="144"/>
      <c r="U105" s="144"/>
      <c r="V105" s="145"/>
      <c r="W105" s="231"/>
      <c r="X105" s="227"/>
      <c r="Y105" s="227"/>
      <c r="Z105" s="232"/>
    </row>
    <row r="106" spans="1:26" ht="12.75">
      <c r="A106" s="141">
        <v>100</v>
      </c>
      <c r="B106" s="75" t="s">
        <v>181</v>
      </c>
      <c r="C106" s="29">
        <f t="shared" si="21"/>
        <v>5</v>
      </c>
      <c r="D106" s="144">
        <f t="shared" si="21"/>
        <v>5</v>
      </c>
      <c r="E106" s="144"/>
      <c r="F106" s="145"/>
      <c r="G106" s="146">
        <f t="shared" si="25"/>
        <v>5</v>
      </c>
      <c r="H106" s="144">
        <v>5</v>
      </c>
      <c r="I106" s="144"/>
      <c r="J106" s="143"/>
      <c r="K106" s="146"/>
      <c r="L106" s="144"/>
      <c r="M106" s="144"/>
      <c r="N106" s="143"/>
      <c r="O106" s="146"/>
      <c r="P106" s="144"/>
      <c r="Q106" s="144"/>
      <c r="R106" s="143"/>
      <c r="S106" s="146"/>
      <c r="T106" s="144"/>
      <c r="U106" s="144"/>
      <c r="V106" s="145"/>
      <c r="W106" s="231"/>
      <c r="X106" s="227"/>
      <c r="Y106" s="227"/>
      <c r="Z106" s="232"/>
    </row>
    <row r="107" spans="1:26" ht="12.75">
      <c r="A107" s="141">
        <v>101</v>
      </c>
      <c r="B107" s="75" t="s">
        <v>384</v>
      </c>
      <c r="C107" s="29">
        <f t="shared" si="21"/>
        <v>1.5</v>
      </c>
      <c r="D107" s="144">
        <f t="shared" si="21"/>
        <v>1.5</v>
      </c>
      <c r="E107" s="144"/>
      <c r="F107" s="145"/>
      <c r="G107" s="146">
        <f t="shared" si="25"/>
        <v>1.5</v>
      </c>
      <c r="H107" s="144">
        <v>1.5</v>
      </c>
      <c r="I107" s="144"/>
      <c r="J107" s="143"/>
      <c r="K107" s="146"/>
      <c r="L107" s="144"/>
      <c r="M107" s="144"/>
      <c r="N107" s="143"/>
      <c r="O107" s="146"/>
      <c r="P107" s="144"/>
      <c r="Q107" s="144"/>
      <c r="R107" s="143"/>
      <c r="S107" s="146"/>
      <c r="T107" s="144"/>
      <c r="U107" s="144"/>
      <c r="V107" s="145"/>
      <c r="W107" s="231"/>
      <c r="X107" s="227"/>
      <c r="Y107" s="227"/>
      <c r="Z107" s="232"/>
    </row>
    <row r="108" spans="1:26" ht="12.75">
      <c r="A108" s="141">
        <v>102</v>
      </c>
      <c r="B108" s="39" t="s">
        <v>3</v>
      </c>
      <c r="C108" s="73">
        <f t="shared" si="21"/>
        <v>334.776</v>
      </c>
      <c r="D108" s="182">
        <f t="shared" si="21"/>
        <v>332.776</v>
      </c>
      <c r="E108" s="42">
        <f t="shared" si="21"/>
        <v>202.20000000000002</v>
      </c>
      <c r="F108" s="43">
        <f t="shared" si="21"/>
        <v>2</v>
      </c>
      <c r="G108" s="44">
        <f t="shared" si="25"/>
        <v>297.379</v>
      </c>
      <c r="H108" s="42">
        <v>295.379</v>
      </c>
      <c r="I108" s="42">
        <v>194.811</v>
      </c>
      <c r="J108" s="45">
        <v>2</v>
      </c>
      <c r="K108" s="146"/>
      <c r="L108" s="144"/>
      <c r="M108" s="144"/>
      <c r="N108" s="143"/>
      <c r="O108" s="146"/>
      <c r="P108" s="144"/>
      <c r="Q108" s="144"/>
      <c r="R108" s="143"/>
      <c r="S108" s="73">
        <f>T108+V108</f>
        <v>37.397</v>
      </c>
      <c r="T108" s="182">
        <v>37.397</v>
      </c>
      <c r="U108" s="42">
        <v>7.389</v>
      </c>
      <c r="V108" s="43"/>
      <c r="W108" s="231"/>
      <c r="X108" s="227"/>
      <c r="Y108" s="227"/>
      <c r="Z108" s="232"/>
    </row>
    <row r="109" spans="1:26" ht="12.75">
      <c r="A109" s="141">
        <v>103</v>
      </c>
      <c r="B109" s="39" t="s">
        <v>4</v>
      </c>
      <c r="C109" s="73">
        <f t="shared" si="21"/>
        <v>447.695</v>
      </c>
      <c r="D109" s="182">
        <f t="shared" si="21"/>
        <v>439.88399999999996</v>
      </c>
      <c r="E109" s="42">
        <f t="shared" si="21"/>
        <v>253.158</v>
      </c>
      <c r="F109" s="43">
        <f t="shared" si="21"/>
        <v>7.811</v>
      </c>
      <c r="G109" s="44">
        <f t="shared" si="25"/>
        <v>393.448</v>
      </c>
      <c r="H109" s="42">
        <v>393.448</v>
      </c>
      <c r="I109" s="42">
        <v>253.158</v>
      </c>
      <c r="J109" s="143"/>
      <c r="K109" s="146"/>
      <c r="L109" s="144"/>
      <c r="M109" s="144"/>
      <c r="N109" s="143"/>
      <c r="O109" s="146"/>
      <c r="P109" s="144"/>
      <c r="Q109" s="144"/>
      <c r="R109" s="143"/>
      <c r="S109" s="73">
        <f>T109+V109</f>
        <v>54.247</v>
      </c>
      <c r="T109" s="182">
        <v>46.436</v>
      </c>
      <c r="U109" s="42"/>
      <c r="V109" s="43">
        <v>7.811</v>
      </c>
      <c r="W109" s="231"/>
      <c r="X109" s="227"/>
      <c r="Y109" s="227"/>
      <c r="Z109" s="232"/>
    </row>
    <row r="110" spans="1:26" ht="12.75">
      <c r="A110" s="141">
        <v>104</v>
      </c>
      <c r="B110" s="39" t="s">
        <v>362</v>
      </c>
      <c r="C110" s="44">
        <f t="shared" si="21"/>
        <v>623.61</v>
      </c>
      <c r="D110" s="42">
        <f t="shared" si="21"/>
        <v>623.61</v>
      </c>
      <c r="E110" s="42">
        <f t="shared" si="21"/>
        <v>419.928</v>
      </c>
      <c r="F110" s="43"/>
      <c r="G110" s="44">
        <f t="shared" si="25"/>
        <v>618.677</v>
      </c>
      <c r="H110" s="42">
        <v>618.677</v>
      </c>
      <c r="I110" s="42">
        <v>419.928</v>
      </c>
      <c r="J110" s="45"/>
      <c r="K110" s="146"/>
      <c r="L110" s="144"/>
      <c r="M110" s="144"/>
      <c r="N110" s="143"/>
      <c r="O110" s="146"/>
      <c r="P110" s="144"/>
      <c r="Q110" s="144"/>
      <c r="R110" s="143"/>
      <c r="S110" s="44">
        <f>T110+V110</f>
        <v>4.933</v>
      </c>
      <c r="T110" s="42">
        <v>4.933</v>
      </c>
      <c r="U110" s="42"/>
      <c r="V110" s="43"/>
      <c r="W110" s="231"/>
      <c r="X110" s="227"/>
      <c r="Y110" s="227"/>
      <c r="Z110" s="232"/>
    </row>
    <row r="111" spans="1:26" ht="12.75">
      <c r="A111" s="141">
        <v>105</v>
      </c>
      <c r="B111" s="95" t="s">
        <v>5</v>
      </c>
      <c r="C111" s="44">
        <f t="shared" si="21"/>
        <v>31.43</v>
      </c>
      <c r="D111" s="42">
        <f t="shared" si="21"/>
        <v>31.43</v>
      </c>
      <c r="E111" s="42"/>
      <c r="F111" s="43"/>
      <c r="G111" s="44">
        <f t="shared" si="25"/>
        <v>31.43</v>
      </c>
      <c r="H111" s="42">
        <v>31.43</v>
      </c>
      <c r="I111" s="42"/>
      <c r="J111" s="45"/>
      <c r="K111" s="146"/>
      <c r="L111" s="144"/>
      <c r="M111" s="144"/>
      <c r="N111" s="143"/>
      <c r="O111" s="146"/>
      <c r="P111" s="144"/>
      <c r="Q111" s="144"/>
      <c r="R111" s="143"/>
      <c r="S111" s="44"/>
      <c r="T111" s="42"/>
      <c r="U111" s="42"/>
      <c r="V111" s="43"/>
      <c r="W111" s="231"/>
      <c r="X111" s="227"/>
      <c r="Y111" s="227"/>
      <c r="Z111" s="232"/>
    </row>
    <row r="112" spans="1:26" ht="25.5">
      <c r="A112" s="141">
        <v>106</v>
      </c>
      <c r="B112" s="63" t="s">
        <v>28</v>
      </c>
      <c r="C112" s="44">
        <f t="shared" si="21"/>
        <v>57.456999999999994</v>
      </c>
      <c r="D112" s="42">
        <f t="shared" si="21"/>
        <v>57.456999999999994</v>
      </c>
      <c r="E112" s="42">
        <f t="shared" si="21"/>
        <v>24.906</v>
      </c>
      <c r="F112" s="43"/>
      <c r="G112" s="44">
        <f t="shared" si="25"/>
        <v>41.126</v>
      </c>
      <c r="H112" s="42">
        <v>41.126</v>
      </c>
      <c r="I112" s="42">
        <v>24.906</v>
      </c>
      <c r="J112" s="45"/>
      <c r="K112" s="146"/>
      <c r="L112" s="144"/>
      <c r="M112" s="144"/>
      <c r="N112" s="143"/>
      <c r="O112" s="146"/>
      <c r="P112" s="144"/>
      <c r="Q112" s="144"/>
      <c r="R112" s="143"/>
      <c r="S112" s="44">
        <f>T112+V112</f>
        <v>16.331</v>
      </c>
      <c r="T112" s="42">
        <v>16.331</v>
      </c>
      <c r="U112" s="42"/>
      <c r="V112" s="43"/>
      <c r="W112" s="231"/>
      <c r="X112" s="227"/>
      <c r="Y112" s="227"/>
      <c r="Z112" s="232"/>
    </row>
    <row r="113" spans="1:26" ht="12.75">
      <c r="A113" s="141">
        <v>107</v>
      </c>
      <c r="B113" s="39" t="s">
        <v>7</v>
      </c>
      <c r="C113" s="44">
        <f t="shared" si="21"/>
        <v>49.645999999999994</v>
      </c>
      <c r="D113" s="42">
        <f t="shared" si="21"/>
        <v>49.645999999999994</v>
      </c>
      <c r="E113" s="42">
        <f t="shared" si="21"/>
        <v>19.807</v>
      </c>
      <c r="F113" s="43"/>
      <c r="G113" s="44">
        <f t="shared" si="25"/>
        <v>49.038</v>
      </c>
      <c r="H113" s="42">
        <v>49.038</v>
      </c>
      <c r="I113" s="42">
        <v>19.807</v>
      </c>
      <c r="J113" s="49"/>
      <c r="K113" s="146"/>
      <c r="L113" s="144"/>
      <c r="M113" s="144"/>
      <c r="N113" s="143"/>
      <c r="O113" s="146"/>
      <c r="P113" s="144"/>
      <c r="Q113" s="144"/>
      <c r="R113" s="143"/>
      <c r="S113" s="44">
        <f aca="true" t="shared" si="26" ref="S113:S121">T113+V113</f>
        <v>0.608</v>
      </c>
      <c r="T113" s="42">
        <v>0.608</v>
      </c>
      <c r="U113" s="36"/>
      <c r="V113" s="47"/>
      <c r="W113" s="231"/>
      <c r="X113" s="227"/>
      <c r="Y113" s="227"/>
      <c r="Z113" s="232"/>
    </row>
    <row r="114" spans="1:26" ht="12.75">
      <c r="A114" s="141">
        <f t="shared" si="20"/>
        <v>108</v>
      </c>
      <c r="B114" s="39" t="s">
        <v>8</v>
      </c>
      <c r="C114" s="44">
        <f t="shared" si="21"/>
        <v>29.962000000000003</v>
      </c>
      <c r="D114" s="42">
        <f t="shared" si="21"/>
        <v>29.962000000000003</v>
      </c>
      <c r="E114" s="42">
        <f t="shared" si="21"/>
        <v>18.867</v>
      </c>
      <c r="F114" s="43"/>
      <c r="G114" s="44">
        <f t="shared" si="25"/>
        <v>29.885</v>
      </c>
      <c r="H114" s="42">
        <v>29.885</v>
      </c>
      <c r="I114" s="42">
        <v>18.867</v>
      </c>
      <c r="J114" s="49"/>
      <c r="K114" s="146"/>
      <c r="L114" s="144"/>
      <c r="M114" s="144"/>
      <c r="N114" s="143"/>
      <c r="O114" s="146"/>
      <c r="P114" s="144"/>
      <c r="Q114" s="144"/>
      <c r="R114" s="143"/>
      <c r="S114" s="44">
        <f t="shared" si="26"/>
        <v>0.077</v>
      </c>
      <c r="T114" s="42">
        <v>0.077</v>
      </c>
      <c r="U114" s="36"/>
      <c r="V114" s="47"/>
      <c r="W114" s="231"/>
      <c r="X114" s="227"/>
      <c r="Y114" s="227"/>
      <c r="Z114" s="232"/>
    </row>
    <row r="115" spans="1:26" ht="12.75">
      <c r="A115" s="141">
        <f t="shared" si="20"/>
        <v>109</v>
      </c>
      <c r="B115" s="39" t="s">
        <v>9</v>
      </c>
      <c r="C115" s="44">
        <f t="shared" si="21"/>
        <v>61.489999999999995</v>
      </c>
      <c r="D115" s="42">
        <f t="shared" si="21"/>
        <v>61.489999999999995</v>
      </c>
      <c r="E115" s="42">
        <f t="shared" si="21"/>
        <v>35.108</v>
      </c>
      <c r="F115" s="43"/>
      <c r="G115" s="44">
        <f t="shared" si="25"/>
        <v>59.452</v>
      </c>
      <c r="H115" s="42">
        <v>59.452</v>
      </c>
      <c r="I115" s="42">
        <v>35.108</v>
      </c>
      <c r="J115" s="45"/>
      <c r="K115" s="146"/>
      <c r="L115" s="144"/>
      <c r="M115" s="144"/>
      <c r="N115" s="143"/>
      <c r="O115" s="146"/>
      <c r="P115" s="144"/>
      <c r="Q115" s="144"/>
      <c r="R115" s="143"/>
      <c r="S115" s="44">
        <f t="shared" si="26"/>
        <v>2.038</v>
      </c>
      <c r="T115" s="42">
        <v>2.038</v>
      </c>
      <c r="U115" s="36"/>
      <c r="V115" s="47"/>
      <c r="W115" s="231"/>
      <c r="X115" s="227"/>
      <c r="Y115" s="227"/>
      <c r="Z115" s="232"/>
    </row>
    <row r="116" spans="1:26" ht="12.75">
      <c r="A116" s="141">
        <f t="shared" si="20"/>
        <v>110</v>
      </c>
      <c r="B116" s="39" t="s">
        <v>10</v>
      </c>
      <c r="C116" s="44">
        <f t="shared" si="21"/>
        <v>16.153</v>
      </c>
      <c r="D116" s="42">
        <f t="shared" si="21"/>
        <v>16.153</v>
      </c>
      <c r="E116" s="42">
        <f t="shared" si="21"/>
        <v>10.811</v>
      </c>
      <c r="F116" s="43"/>
      <c r="G116" s="44">
        <f t="shared" si="25"/>
        <v>16.153</v>
      </c>
      <c r="H116" s="42">
        <v>16.153</v>
      </c>
      <c r="I116" s="42">
        <v>10.811</v>
      </c>
      <c r="J116" s="49"/>
      <c r="K116" s="146"/>
      <c r="L116" s="144"/>
      <c r="M116" s="144"/>
      <c r="N116" s="143"/>
      <c r="O116" s="146"/>
      <c r="P116" s="144"/>
      <c r="Q116" s="144"/>
      <c r="R116" s="143"/>
      <c r="S116" s="44"/>
      <c r="T116" s="42"/>
      <c r="U116" s="36"/>
      <c r="V116" s="47"/>
      <c r="W116" s="231"/>
      <c r="X116" s="227"/>
      <c r="Y116" s="227"/>
      <c r="Z116" s="232"/>
    </row>
    <row r="117" spans="1:26" ht="12.75">
      <c r="A117" s="141">
        <f t="shared" si="20"/>
        <v>111</v>
      </c>
      <c r="B117" s="39" t="s">
        <v>11</v>
      </c>
      <c r="C117" s="44">
        <f t="shared" si="21"/>
        <v>26.018</v>
      </c>
      <c r="D117" s="42">
        <f t="shared" si="21"/>
        <v>26.018</v>
      </c>
      <c r="E117" s="42">
        <f t="shared" si="21"/>
        <v>14.687000000000001</v>
      </c>
      <c r="F117" s="43"/>
      <c r="G117" s="44">
        <f t="shared" si="25"/>
        <v>23.445</v>
      </c>
      <c r="H117" s="42">
        <v>23.445</v>
      </c>
      <c r="I117" s="42">
        <v>13.967</v>
      </c>
      <c r="J117" s="49"/>
      <c r="K117" s="146"/>
      <c r="L117" s="144"/>
      <c r="M117" s="144"/>
      <c r="N117" s="143"/>
      <c r="O117" s="146"/>
      <c r="P117" s="144"/>
      <c r="Q117" s="144"/>
      <c r="R117" s="143"/>
      <c r="S117" s="44">
        <f t="shared" si="26"/>
        <v>2.573</v>
      </c>
      <c r="T117" s="42">
        <v>2.573</v>
      </c>
      <c r="U117" s="42">
        <v>0.72</v>
      </c>
      <c r="V117" s="47"/>
      <c r="W117" s="231"/>
      <c r="X117" s="227"/>
      <c r="Y117" s="227"/>
      <c r="Z117" s="232"/>
    </row>
    <row r="118" spans="1:26" ht="12.75">
      <c r="A118" s="141">
        <f t="shared" si="20"/>
        <v>112</v>
      </c>
      <c r="B118" s="39" t="s">
        <v>12</v>
      </c>
      <c r="C118" s="44">
        <f t="shared" si="21"/>
        <v>65.954</v>
      </c>
      <c r="D118" s="42">
        <f t="shared" si="21"/>
        <v>65.954</v>
      </c>
      <c r="E118" s="42">
        <f t="shared" si="21"/>
        <v>35.886</v>
      </c>
      <c r="F118" s="43"/>
      <c r="G118" s="44">
        <f t="shared" si="25"/>
        <v>65.723</v>
      </c>
      <c r="H118" s="42">
        <v>65.723</v>
      </c>
      <c r="I118" s="42">
        <v>35.886</v>
      </c>
      <c r="J118" s="49"/>
      <c r="K118" s="146"/>
      <c r="L118" s="144"/>
      <c r="M118" s="144"/>
      <c r="N118" s="143"/>
      <c r="O118" s="146"/>
      <c r="P118" s="144"/>
      <c r="Q118" s="144"/>
      <c r="R118" s="143"/>
      <c r="S118" s="44">
        <f t="shared" si="26"/>
        <v>0.231</v>
      </c>
      <c r="T118" s="42">
        <v>0.231</v>
      </c>
      <c r="U118" s="36"/>
      <c r="V118" s="47"/>
      <c r="W118" s="231"/>
      <c r="X118" s="227"/>
      <c r="Y118" s="227"/>
      <c r="Z118" s="232"/>
    </row>
    <row r="119" spans="1:26" ht="12.75">
      <c r="A119" s="141">
        <f t="shared" si="20"/>
        <v>113</v>
      </c>
      <c r="B119" s="39" t="s">
        <v>13</v>
      </c>
      <c r="C119" s="44">
        <f t="shared" si="21"/>
        <v>60.315</v>
      </c>
      <c r="D119" s="42">
        <f t="shared" si="21"/>
        <v>60.315</v>
      </c>
      <c r="E119" s="42">
        <f t="shared" si="21"/>
        <v>35.855</v>
      </c>
      <c r="F119" s="43"/>
      <c r="G119" s="44">
        <f t="shared" si="25"/>
        <v>60.315</v>
      </c>
      <c r="H119" s="42">
        <v>60.315</v>
      </c>
      <c r="I119" s="42">
        <v>35.855</v>
      </c>
      <c r="J119" s="49"/>
      <c r="K119" s="146"/>
      <c r="L119" s="144"/>
      <c r="M119" s="144"/>
      <c r="N119" s="143"/>
      <c r="O119" s="146"/>
      <c r="P119" s="144"/>
      <c r="Q119" s="144"/>
      <c r="R119" s="143"/>
      <c r="S119" s="44"/>
      <c r="T119" s="42"/>
      <c r="U119" s="36"/>
      <c r="V119" s="47"/>
      <c r="W119" s="231"/>
      <c r="X119" s="227"/>
      <c r="Y119" s="227"/>
      <c r="Z119" s="232"/>
    </row>
    <row r="120" spans="1:26" ht="12.75">
      <c r="A120" s="141">
        <f t="shared" si="20"/>
        <v>114</v>
      </c>
      <c r="B120" s="39" t="s">
        <v>14</v>
      </c>
      <c r="C120" s="44">
        <f t="shared" si="21"/>
        <v>2.8</v>
      </c>
      <c r="D120" s="42">
        <f t="shared" si="21"/>
        <v>2.8</v>
      </c>
      <c r="E120" s="42"/>
      <c r="F120" s="43"/>
      <c r="G120" s="44">
        <f t="shared" si="25"/>
        <v>2.8</v>
      </c>
      <c r="H120" s="42">
        <v>2.8</v>
      </c>
      <c r="I120" s="42"/>
      <c r="J120" s="49"/>
      <c r="K120" s="146"/>
      <c r="L120" s="144"/>
      <c r="M120" s="144"/>
      <c r="N120" s="143"/>
      <c r="O120" s="146"/>
      <c r="P120" s="144"/>
      <c r="Q120" s="144"/>
      <c r="R120" s="143"/>
      <c r="S120" s="44"/>
      <c r="T120" s="42"/>
      <c r="U120" s="36"/>
      <c r="V120" s="47"/>
      <c r="W120" s="231"/>
      <c r="X120" s="227"/>
      <c r="Y120" s="227"/>
      <c r="Z120" s="232"/>
    </row>
    <row r="121" spans="1:26" ht="12.75">
      <c r="A121" s="141">
        <f t="shared" si="20"/>
        <v>115</v>
      </c>
      <c r="B121" s="39" t="s">
        <v>25</v>
      </c>
      <c r="C121" s="44">
        <f t="shared" si="21"/>
        <v>63.817</v>
      </c>
      <c r="D121" s="42">
        <f t="shared" si="21"/>
        <v>63.817</v>
      </c>
      <c r="E121" s="42">
        <f t="shared" si="21"/>
        <v>29.507</v>
      </c>
      <c r="F121" s="43"/>
      <c r="G121" s="44">
        <f t="shared" si="25"/>
        <v>62.335</v>
      </c>
      <c r="H121" s="42">
        <v>62.335</v>
      </c>
      <c r="I121" s="42">
        <v>29.507</v>
      </c>
      <c r="J121" s="49"/>
      <c r="K121" s="146"/>
      <c r="L121" s="144"/>
      <c r="M121" s="144"/>
      <c r="N121" s="143"/>
      <c r="O121" s="146"/>
      <c r="P121" s="144"/>
      <c r="Q121" s="144"/>
      <c r="R121" s="143"/>
      <c r="S121" s="44">
        <f t="shared" si="26"/>
        <v>1.482</v>
      </c>
      <c r="T121" s="42">
        <v>1.482</v>
      </c>
      <c r="U121" s="36"/>
      <c r="V121" s="47"/>
      <c r="W121" s="231"/>
      <c r="X121" s="227"/>
      <c r="Y121" s="227"/>
      <c r="Z121" s="232"/>
    </row>
    <row r="122" spans="1:26" ht="12.75">
      <c r="A122" s="141">
        <f t="shared" si="20"/>
        <v>116</v>
      </c>
      <c r="B122" s="39" t="s">
        <v>15</v>
      </c>
      <c r="C122" s="44">
        <f t="shared" si="21"/>
        <v>0.23</v>
      </c>
      <c r="D122" s="42">
        <f t="shared" si="21"/>
        <v>0.23</v>
      </c>
      <c r="E122" s="42"/>
      <c r="F122" s="43"/>
      <c r="G122" s="65">
        <f t="shared" si="25"/>
        <v>0.23</v>
      </c>
      <c r="H122" s="42">
        <v>0.23</v>
      </c>
      <c r="I122" s="42"/>
      <c r="J122" s="49"/>
      <c r="K122" s="146"/>
      <c r="L122" s="144"/>
      <c r="M122" s="144"/>
      <c r="N122" s="143"/>
      <c r="O122" s="146"/>
      <c r="P122" s="144"/>
      <c r="Q122" s="144"/>
      <c r="R122" s="143"/>
      <c r="S122" s="44"/>
      <c r="T122" s="36"/>
      <c r="U122" s="36"/>
      <c r="V122" s="47"/>
      <c r="W122" s="231"/>
      <c r="X122" s="227"/>
      <c r="Y122" s="227"/>
      <c r="Z122" s="232"/>
    </row>
    <row r="123" spans="1:26" ht="12.75">
      <c r="A123" s="141">
        <f t="shared" si="20"/>
        <v>117</v>
      </c>
      <c r="B123" s="39" t="s">
        <v>182</v>
      </c>
      <c r="C123" s="44">
        <f t="shared" si="21"/>
        <v>0.29</v>
      </c>
      <c r="D123" s="42">
        <f t="shared" si="21"/>
        <v>0.29</v>
      </c>
      <c r="E123" s="42"/>
      <c r="F123" s="43"/>
      <c r="G123" s="65">
        <f>G124</f>
        <v>0.29</v>
      </c>
      <c r="H123" s="42">
        <f>H124</f>
        <v>0.29</v>
      </c>
      <c r="I123" s="42"/>
      <c r="J123" s="148"/>
      <c r="K123" s="153"/>
      <c r="L123" s="144"/>
      <c r="M123" s="144"/>
      <c r="N123" s="148"/>
      <c r="O123" s="153"/>
      <c r="P123" s="144"/>
      <c r="Q123" s="144"/>
      <c r="R123" s="148"/>
      <c r="S123" s="153"/>
      <c r="T123" s="144"/>
      <c r="U123" s="144"/>
      <c r="V123" s="151"/>
      <c r="W123" s="231"/>
      <c r="X123" s="227"/>
      <c r="Y123" s="227"/>
      <c r="Z123" s="232"/>
    </row>
    <row r="124" spans="1:26" ht="12.75">
      <c r="A124" s="141">
        <f t="shared" si="20"/>
        <v>118</v>
      </c>
      <c r="B124" s="39" t="s">
        <v>183</v>
      </c>
      <c r="C124" s="29">
        <f t="shared" si="21"/>
        <v>0.29</v>
      </c>
      <c r="D124" s="36">
        <f t="shared" si="21"/>
        <v>0.29</v>
      </c>
      <c r="E124" s="42"/>
      <c r="F124" s="43"/>
      <c r="G124" s="153">
        <f t="shared" si="25"/>
        <v>0.29</v>
      </c>
      <c r="H124" s="36">
        <v>0.29</v>
      </c>
      <c r="I124" s="42"/>
      <c r="J124" s="148"/>
      <c r="K124" s="153"/>
      <c r="L124" s="144"/>
      <c r="M124" s="144"/>
      <c r="N124" s="148"/>
      <c r="O124" s="153"/>
      <c r="P124" s="144"/>
      <c r="Q124" s="144"/>
      <c r="R124" s="148"/>
      <c r="S124" s="65"/>
      <c r="T124" s="42"/>
      <c r="U124" s="42"/>
      <c r="V124" s="147"/>
      <c r="W124" s="231"/>
      <c r="X124" s="227"/>
      <c r="Y124" s="227"/>
      <c r="Z124" s="232"/>
    </row>
    <row r="125" spans="1:26" ht="12.75">
      <c r="A125" s="141">
        <f t="shared" si="20"/>
        <v>119</v>
      </c>
      <c r="B125" s="39" t="s">
        <v>158</v>
      </c>
      <c r="C125" s="44">
        <f t="shared" si="21"/>
        <v>23</v>
      </c>
      <c r="D125" s="42">
        <f t="shared" si="21"/>
        <v>23</v>
      </c>
      <c r="E125" s="42"/>
      <c r="F125" s="43"/>
      <c r="G125" s="65">
        <f>G126+G127</f>
        <v>23</v>
      </c>
      <c r="H125" s="42">
        <f>H126+H127</f>
        <v>23</v>
      </c>
      <c r="I125" s="144"/>
      <c r="J125" s="148"/>
      <c r="K125" s="153"/>
      <c r="L125" s="144"/>
      <c r="M125" s="144"/>
      <c r="N125" s="148"/>
      <c r="O125" s="153"/>
      <c r="P125" s="144"/>
      <c r="Q125" s="144"/>
      <c r="R125" s="148"/>
      <c r="S125" s="153"/>
      <c r="T125" s="144"/>
      <c r="U125" s="144"/>
      <c r="V125" s="151"/>
      <c r="W125" s="231"/>
      <c r="X125" s="227"/>
      <c r="Y125" s="227"/>
      <c r="Z125" s="232"/>
    </row>
    <row r="126" spans="1:26" ht="12.75">
      <c r="A126" s="141">
        <f t="shared" si="20"/>
        <v>120</v>
      </c>
      <c r="B126" s="75" t="s">
        <v>184</v>
      </c>
      <c r="C126" s="29">
        <f t="shared" si="21"/>
        <v>20</v>
      </c>
      <c r="D126" s="36">
        <f t="shared" si="21"/>
        <v>20</v>
      </c>
      <c r="E126" s="42"/>
      <c r="F126" s="43"/>
      <c r="G126" s="146">
        <f t="shared" si="25"/>
        <v>20</v>
      </c>
      <c r="H126" s="36">
        <v>20</v>
      </c>
      <c r="I126" s="42"/>
      <c r="J126" s="143"/>
      <c r="K126" s="146"/>
      <c r="L126" s="144"/>
      <c r="M126" s="144"/>
      <c r="N126" s="143"/>
      <c r="O126" s="146"/>
      <c r="P126" s="144"/>
      <c r="Q126" s="144"/>
      <c r="R126" s="143"/>
      <c r="S126" s="44"/>
      <c r="T126" s="42"/>
      <c r="U126" s="42"/>
      <c r="V126" s="43"/>
      <c r="W126" s="231"/>
      <c r="X126" s="227"/>
      <c r="Y126" s="227"/>
      <c r="Z126" s="232"/>
    </row>
    <row r="127" spans="1:26" ht="12.75">
      <c r="A127" s="141">
        <f t="shared" si="20"/>
        <v>121</v>
      </c>
      <c r="B127" s="186" t="s">
        <v>385</v>
      </c>
      <c r="C127" s="29">
        <f t="shared" si="21"/>
        <v>3</v>
      </c>
      <c r="D127" s="36">
        <f t="shared" si="21"/>
        <v>3</v>
      </c>
      <c r="E127" s="42"/>
      <c r="F127" s="43"/>
      <c r="G127" s="146">
        <f t="shared" si="25"/>
        <v>3</v>
      </c>
      <c r="H127" s="36">
        <v>3</v>
      </c>
      <c r="I127" s="42"/>
      <c r="J127" s="143"/>
      <c r="K127" s="146"/>
      <c r="L127" s="144"/>
      <c r="M127" s="144"/>
      <c r="N127" s="143"/>
      <c r="O127" s="146"/>
      <c r="P127" s="144"/>
      <c r="Q127" s="144"/>
      <c r="R127" s="143"/>
      <c r="S127" s="44"/>
      <c r="T127" s="42"/>
      <c r="U127" s="42"/>
      <c r="V127" s="43"/>
      <c r="W127" s="231"/>
      <c r="X127" s="227"/>
      <c r="Y127" s="227"/>
      <c r="Z127" s="232"/>
    </row>
    <row r="128" spans="1:26" ht="12.75">
      <c r="A128" s="141">
        <v>122</v>
      </c>
      <c r="B128" s="39" t="s">
        <v>133</v>
      </c>
      <c r="C128" s="44">
        <f>G128+K128+O128+S128</f>
        <v>36.091</v>
      </c>
      <c r="D128" s="42">
        <f>H128+L128+P128+T128</f>
        <v>36.091</v>
      </c>
      <c r="E128" s="42">
        <f t="shared" si="21"/>
        <v>17.545</v>
      </c>
      <c r="F128" s="43"/>
      <c r="G128" s="44">
        <f>+H128</f>
        <v>31.845</v>
      </c>
      <c r="H128" s="42">
        <v>31.845</v>
      </c>
      <c r="I128" s="42">
        <v>17.545</v>
      </c>
      <c r="J128" s="143"/>
      <c r="K128" s="146"/>
      <c r="L128" s="144"/>
      <c r="M128" s="144"/>
      <c r="N128" s="143"/>
      <c r="O128" s="146"/>
      <c r="P128" s="144"/>
      <c r="Q128" s="144"/>
      <c r="R128" s="143"/>
      <c r="S128" s="44">
        <f>T128+V128</f>
        <v>4.246</v>
      </c>
      <c r="T128" s="42">
        <v>4.246</v>
      </c>
      <c r="U128" s="42"/>
      <c r="V128" s="43"/>
      <c r="W128" s="231"/>
      <c r="X128" s="227"/>
      <c r="Y128" s="227"/>
      <c r="Z128" s="232"/>
    </row>
    <row r="129" spans="1:26" ht="13.5" thickBot="1">
      <c r="A129" s="169">
        <v>123</v>
      </c>
      <c r="B129" s="79" t="s">
        <v>173</v>
      </c>
      <c r="C129" s="85">
        <f>G129+K129+O129+S129</f>
        <v>25.673000000000002</v>
      </c>
      <c r="D129" s="83">
        <f>H129+L129+P129+T129</f>
        <v>25.673000000000002</v>
      </c>
      <c r="E129" s="83">
        <f>I129+M129+Q129+U129</f>
        <v>15.758</v>
      </c>
      <c r="F129" s="84"/>
      <c r="G129" s="101">
        <f>+H129</f>
        <v>25.344</v>
      </c>
      <c r="H129" s="99">
        <v>25.344</v>
      </c>
      <c r="I129" s="99">
        <v>15.758</v>
      </c>
      <c r="J129" s="172"/>
      <c r="K129" s="187"/>
      <c r="L129" s="188"/>
      <c r="M129" s="188"/>
      <c r="N129" s="189"/>
      <c r="O129" s="187"/>
      <c r="P129" s="188"/>
      <c r="Q129" s="188"/>
      <c r="R129" s="189"/>
      <c r="S129" s="44">
        <f>T129+V129</f>
        <v>0.329</v>
      </c>
      <c r="T129" s="83">
        <v>0.329</v>
      </c>
      <c r="U129" s="83"/>
      <c r="V129" s="84"/>
      <c r="W129" s="233"/>
      <c r="X129" s="234"/>
      <c r="Y129" s="234"/>
      <c r="Z129" s="235"/>
    </row>
    <row r="130" spans="1:26" ht="45.75" thickBot="1">
      <c r="A130" s="121">
        <v>124</v>
      </c>
      <c r="B130" s="190" t="s">
        <v>185</v>
      </c>
      <c r="C130" s="123">
        <f>G130+K130+O130+S130+W130</f>
        <v>4096.870000000001</v>
      </c>
      <c r="D130" s="109">
        <f>H130+L130+P130+T130+X130</f>
        <v>4011.835000000001</v>
      </c>
      <c r="E130" s="109">
        <f t="shared" si="21"/>
        <v>661.5</v>
      </c>
      <c r="F130" s="113">
        <f>J130+N130+R130+V130+Z130</f>
        <v>85.035</v>
      </c>
      <c r="G130" s="123">
        <f>G131+SUM(G148:G176)+G178+G181</f>
        <v>2765.8620000000005</v>
      </c>
      <c r="H130" s="112">
        <f>H131+SUM(H148:H176)+H178+H181</f>
        <v>2701.7270000000008</v>
      </c>
      <c r="I130" s="109">
        <f>I131+SUM(I148:I176)+I178+I181</f>
        <v>244.381</v>
      </c>
      <c r="J130" s="115">
        <f>J131+SUM(J148:J176)+J178+J181</f>
        <v>64.135</v>
      </c>
      <c r="K130" s="124">
        <f>K131+SUM(K148:K176)+K181</f>
        <v>1067.3470000000002</v>
      </c>
      <c r="L130" s="109">
        <f>L131+SUM(L148:L176)+L181</f>
        <v>1067.3470000000002</v>
      </c>
      <c r="M130" s="109">
        <f>M131+SUM(M148:M176)+M178+M181</f>
        <v>307.78</v>
      </c>
      <c r="N130" s="115"/>
      <c r="O130" s="123"/>
      <c r="P130" s="109"/>
      <c r="Q130" s="109"/>
      <c r="R130" s="115"/>
      <c r="S130" s="123">
        <f>S131+SUM(S148:S176)+S178+S181</f>
        <v>212.73</v>
      </c>
      <c r="T130" s="109">
        <f>T148+T181</f>
        <v>212.73</v>
      </c>
      <c r="U130" s="109">
        <f>U148+U181</f>
        <v>109.339</v>
      </c>
      <c r="V130" s="113"/>
      <c r="W130" s="123">
        <f>X130+Z130</f>
        <v>50.931</v>
      </c>
      <c r="X130" s="251">
        <f>X148</f>
        <v>30.031</v>
      </c>
      <c r="Y130" s="251"/>
      <c r="Z130" s="115">
        <f>Z148</f>
        <v>20.9</v>
      </c>
    </row>
    <row r="131" spans="1:26" ht="12.75">
      <c r="A131" s="126">
        <f t="shared" si="20"/>
        <v>125</v>
      </c>
      <c r="B131" s="140" t="s">
        <v>147</v>
      </c>
      <c r="C131" s="135">
        <f t="shared" si="21"/>
        <v>2782.271</v>
      </c>
      <c r="D131" s="133">
        <f t="shared" si="21"/>
        <v>2718.1360000000004</v>
      </c>
      <c r="E131" s="133">
        <f t="shared" si="21"/>
        <v>0.028</v>
      </c>
      <c r="F131" s="136">
        <f t="shared" si="21"/>
        <v>64.135</v>
      </c>
      <c r="G131" s="133">
        <f>SUM(G132:G147)</f>
        <v>2346.599</v>
      </c>
      <c r="H131" s="133">
        <f>SUM(H132:H147)</f>
        <v>2282.4640000000004</v>
      </c>
      <c r="I131" s="133"/>
      <c r="J131" s="137">
        <f>SUM(J132:J146)</f>
        <v>64.135</v>
      </c>
      <c r="K131" s="138">
        <f>SUM(K132:K143)+K144</f>
        <v>435.67199999999997</v>
      </c>
      <c r="L131" s="133">
        <f>SUM(L132:L143)</f>
        <v>435.67199999999997</v>
      </c>
      <c r="M131" s="133">
        <f>SUM(M132:M143)</f>
        <v>0.028</v>
      </c>
      <c r="N131" s="163"/>
      <c r="O131" s="181"/>
      <c r="P131" s="167"/>
      <c r="Q131" s="167"/>
      <c r="R131" s="163"/>
      <c r="S131" s="181"/>
      <c r="T131" s="167"/>
      <c r="U131" s="167"/>
      <c r="V131" s="166"/>
      <c r="W131" s="229"/>
      <c r="X131" s="228"/>
      <c r="Y131" s="228"/>
      <c r="Z131" s="230"/>
    </row>
    <row r="132" spans="1:26" ht="12.75">
      <c r="A132" s="141">
        <f t="shared" si="20"/>
        <v>126</v>
      </c>
      <c r="B132" s="75" t="s">
        <v>186</v>
      </c>
      <c r="C132" s="29">
        <f t="shared" si="21"/>
        <v>1600.191</v>
      </c>
      <c r="D132" s="144">
        <f t="shared" si="21"/>
        <v>1600.191</v>
      </c>
      <c r="E132" s="42"/>
      <c r="F132" s="45"/>
      <c r="G132" s="150">
        <f t="shared" si="25"/>
        <v>1600.191</v>
      </c>
      <c r="H132" s="144">
        <v>1600.191</v>
      </c>
      <c r="I132" s="144"/>
      <c r="J132" s="145"/>
      <c r="K132" s="146"/>
      <c r="L132" s="144"/>
      <c r="M132" s="144"/>
      <c r="N132" s="143"/>
      <c r="O132" s="146"/>
      <c r="P132" s="144"/>
      <c r="Q132" s="144"/>
      <c r="R132" s="143"/>
      <c r="S132" s="146"/>
      <c r="T132" s="144"/>
      <c r="U132" s="144"/>
      <c r="V132" s="145"/>
      <c r="W132" s="231"/>
      <c r="X132" s="227"/>
      <c r="Y132" s="227"/>
      <c r="Z132" s="232"/>
    </row>
    <row r="133" spans="1:26" ht="12.75">
      <c r="A133" s="141">
        <f>+A132+1</f>
        <v>127</v>
      </c>
      <c r="B133" s="75" t="s">
        <v>187</v>
      </c>
      <c r="C133" s="29">
        <f t="shared" si="21"/>
        <v>32.704</v>
      </c>
      <c r="D133" s="144">
        <f t="shared" si="21"/>
        <v>32.704</v>
      </c>
      <c r="E133" s="42"/>
      <c r="F133" s="45"/>
      <c r="G133" s="150">
        <f t="shared" si="25"/>
        <v>32.704</v>
      </c>
      <c r="H133" s="144">
        <v>32.704</v>
      </c>
      <c r="I133" s="144"/>
      <c r="J133" s="145"/>
      <c r="K133" s="146"/>
      <c r="L133" s="144"/>
      <c r="M133" s="144"/>
      <c r="N133" s="143"/>
      <c r="O133" s="146"/>
      <c r="P133" s="144"/>
      <c r="Q133" s="144"/>
      <c r="R133" s="143"/>
      <c r="S133" s="146"/>
      <c r="T133" s="144"/>
      <c r="U133" s="144"/>
      <c r="V133" s="145"/>
      <c r="W133" s="231"/>
      <c r="X133" s="227"/>
      <c r="Y133" s="227"/>
      <c r="Z133" s="232"/>
    </row>
    <row r="134" spans="1:26" ht="12.75">
      <c r="A134" s="141">
        <v>129</v>
      </c>
      <c r="B134" s="75" t="s">
        <v>188</v>
      </c>
      <c r="C134" s="29">
        <f t="shared" si="21"/>
        <v>56.222</v>
      </c>
      <c r="D134" s="144">
        <f t="shared" si="21"/>
        <v>56.222</v>
      </c>
      <c r="E134" s="42"/>
      <c r="F134" s="45"/>
      <c r="G134" s="150">
        <f t="shared" si="25"/>
        <v>56.222</v>
      </c>
      <c r="H134" s="144">
        <v>56.222</v>
      </c>
      <c r="I134" s="144"/>
      <c r="J134" s="145"/>
      <c r="K134" s="146"/>
      <c r="L134" s="144"/>
      <c r="M134" s="144"/>
      <c r="N134" s="143"/>
      <c r="O134" s="146"/>
      <c r="P134" s="144"/>
      <c r="Q134" s="144"/>
      <c r="R134" s="143"/>
      <c r="S134" s="146"/>
      <c r="T134" s="144"/>
      <c r="U134" s="144"/>
      <c r="V134" s="145"/>
      <c r="W134" s="231"/>
      <c r="X134" s="227"/>
      <c r="Y134" s="227"/>
      <c r="Z134" s="232"/>
    </row>
    <row r="135" spans="1:26" ht="12.75">
      <c r="A135" s="141">
        <v>130</v>
      </c>
      <c r="B135" s="75" t="s">
        <v>189</v>
      </c>
      <c r="C135" s="29">
        <f t="shared" si="21"/>
        <v>4.587</v>
      </c>
      <c r="D135" s="144">
        <f t="shared" si="21"/>
        <v>4.587</v>
      </c>
      <c r="E135" s="42"/>
      <c r="F135" s="45"/>
      <c r="G135" s="150">
        <f t="shared" si="25"/>
        <v>4.587</v>
      </c>
      <c r="H135" s="142">
        <v>4.587</v>
      </c>
      <c r="I135" s="144"/>
      <c r="J135" s="145"/>
      <c r="K135" s="146"/>
      <c r="L135" s="144"/>
      <c r="M135" s="144"/>
      <c r="N135" s="143"/>
      <c r="O135" s="146"/>
      <c r="P135" s="144"/>
      <c r="Q135" s="144"/>
      <c r="R135" s="143"/>
      <c r="S135" s="146"/>
      <c r="T135" s="144"/>
      <c r="U135" s="144"/>
      <c r="V135" s="145"/>
      <c r="W135" s="231"/>
      <c r="X135" s="227"/>
      <c r="Y135" s="227"/>
      <c r="Z135" s="232"/>
    </row>
    <row r="136" spans="1:26" ht="12.75">
      <c r="A136" s="141">
        <v>131</v>
      </c>
      <c r="B136" s="168" t="s">
        <v>190</v>
      </c>
      <c r="C136" s="29">
        <f t="shared" si="21"/>
        <v>269.246</v>
      </c>
      <c r="D136" s="144">
        <f t="shared" si="21"/>
        <v>269.246</v>
      </c>
      <c r="E136" s="42"/>
      <c r="F136" s="45"/>
      <c r="G136" s="150">
        <f t="shared" si="25"/>
        <v>269.246</v>
      </c>
      <c r="H136" s="144">
        <v>269.246</v>
      </c>
      <c r="I136" s="144"/>
      <c r="J136" s="145"/>
      <c r="K136" s="146"/>
      <c r="L136" s="144"/>
      <c r="M136" s="144"/>
      <c r="N136" s="143"/>
      <c r="O136" s="146"/>
      <c r="P136" s="144"/>
      <c r="Q136" s="144"/>
      <c r="R136" s="143"/>
      <c r="S136" s="146"/>
      <c r="T136" s="144"/>
      <c r="U136" s="144"/>
      <c r="V136" s="145"/>
      <c r="W136" s="231"/>
      <c r="X136" s="227"/>
      <c r="Y136" s="227"/>
      <c r="Z136" s="232"/>
    </row>
    <row r="137" spans="1:26" ht="12.75">
      <c r="A137" s="141">
        <f>+A136+1</f>
        <v>132</v>
      </c>
      <c r="B137" s="75" t="s">
        <v>191</v>
      </c>
      <c r="C137" s="29">
        <f t="shared" si="21"/>
        <v>257.992</v>
      </c>
      <c r="D137" s="144">
        <f t="shared" si="21"/>
        <v>257.992</v>
      </c>
      <c r="E137" s="42"/>
      <c r="F137" s="45"/>
      <c r="G137" s="150"/>
      <c r="H137" s="144"/>
      <c r="I137" s="144"/>
      <c r="J137" s="145"/>
      <c r="K137" s="146">
        <f>L137+N137</f>
        <v>257.992</v>
      </c>
      <c r="L137" s="144">
        <v>257.992</v>
      </c>
      <c r="M137" s="144"/>
      <c r="N137" s="143"/>
      <c r="O137" s="146"/>
      <c r="P137" s="144"/>
      <c r="Q137" s="144"/>
      <c r="R137" s="143"/>
      <c r="S137" s="146"/>
      <c r="T137" s="144"/>
      <c r="U137" s="144"/>
      <c r="V137" s="145"/>
      <c r="W137" s="231"/>
      <c r="X137" s="227"/>
      <c r="Y137" s="227"/>
      <c r="Z137" s="232"/>
    </row>
    <row r="138" spans="1:26" ht="12.75">
      <c r="A138" s="141">
        <f>+A137+1</f>
        <v>133</v>
      </c>
      <c r="B138" s="75" t="s">
        <v>192</v>
      </c>
      <c r="C138" s="29">
        <f t="shared" si="21"/>
        <v>176.744</v>
      </c>
      <c r="D138" s="144">
        <f t="shared" si="21"/>
        <v>176.744</v>
      </c>
      <c r="E138" s="42"/>
      <c r="F138" s="45"/>
      <c r="G138" s="150"/>
      <c r="H138" s="144"/>
      <c r="I138" s="144"/>
      <c r="J138" s="145"/>
      <c r="K138" s="146">
        <f>L138+N138</f>
        <v>176.744</v>
      </c>
      <c r="L138" s="144">
        <v>176.744</v>
      </c>
      <c r="M138" s="144"/>
      <c r="N138" s="143"/>
      <c r="O138" s="146"/>
      <c r="P138" s="144"/>
      <c r="Q138" s="144"/>
      <c r="R138" s="143"/>
      <c r="S138" s="146"/>
      <c r="T138" s="144"/>
      <c r="U138" s="144"/>
      <c r="V138" s="145"/>
      <c r="W138" s="231"/>
      <c r="X138" s="227"/>
      <c r="Y138" s="227"/>
      <c r="Z138" s="232"/>
    </row>
    <row r="139" spans="1:26" ht="12.75">
      <c r="A139" s="141">
        <v>134</v>
      </c>
      <c r="B139" s="75" t="s">
        <v>193</v>
      </c>
      <c r="C139" s="29">
        <f t="shared" si="21"/>
        <v>0.9</v>
      </c>
      <c r="D139" s="144">
        <f t="shared" si="21"/>
        <v>0.9</v>
      </c>
      <c r="E139" s="144"/>
      <c r="F139" s="45"/>
      <c r="G139" s="150"/>
      <c r="H139" s="144"/>
      <c r="I139" s="144"/>
      <c r="J139" s="145"/>
      <c r="K139" s="146">
        <f>L139+N139</f>
        <v>0.9</v>
      </c>
      <c r="L139" s="144">
        <v>0.9</v>
      </c>
      <c r="M139" s="144"/>
      <c r="N139" s="143"/>
      <c r="O139" s="146"/>
      <c r="P139" s="144"/>
      <c r="Q139" s="144"/>
      <c r="R139" s="143"/>
      <c r="S139" s="146"/>
      <c r="T139" s="144"/>
      <c r="U139" s="144"/>
      <c r="V139" s="145"/>
      <c r="W139" s="231"/>
      <c r="X139" s="227"/>
      <c r="Y139" s="227"/>
      <c r="Z139" s="232"/>
    </row>
    <row r="140" spans="1:26" ht="12.75">
      <c r="A140" s="141">
        <v>135</v>
      </c>
      <c r="B140" s="75" t="s">
        <v>194</v>
      </c>
      <c r="C140" s="29">
        <f t="shared" si="21"/>
        <v>235.05</v>
      </c>
      <c r="D140" s="144">
        <f t="shared" si="21"/>
        <v>235.05</v>
      </c>
      <c r="E140" s="42"/>
      <c r="F140" s="45"/>
      <c r="G140" s="150">
        <f t="shared" si="25"/>
        <v>235.05</v>
      </c>
      <c r="H140" s="144">
        <v>235.05</v>
      </c>
      <c r="I140" s="144"/>
      <c r="J140" s="145"/>
      <c r="K140" s="146"/>
      <c r="L140" s="144"/>
      <c r="M140" s="144"/>
      <c r="N140" s="143"/>
      <c r="O140" s="146"/>
      <c r="P140" s="144"/>
      <c r="Q140" s="144"/>
      <c r="R140" s="143"/>
      <c r="S140" s="146"/>
      <c r="T140" s="144"/>
      <c r="U140" s="144"/>
      <c r="V140" s="145"/>
      <c r="W140" s="231"/>
      <c r="X140" s="227"/>
      <c r="Y140" s="227"/>
      <c r="Z140" s="232"/>
    </row>
    <row r="141" spans="1:26" ht="27" customHeight="1">
      <c r="A141" s="191">
        <v>136</v>
      </c>
      <c r="B141" s="192" t="s">
        <v>195</v>
      </c>
      <c r="C141" s="193">
        <f t="shared" si="21"/>
        <v>9.789</v>
      </c>
      <c r="D141" s="194">
        <f>H141+L141+P141+T141</f>
        <v>9.789</v>
      </c>
      <c r="E141" s="195"/>
      <c r="F141" s="196"/>
      <c r="G141" s="197">
        <f t="shared" si="25"/>
        <v>9.789</v>
      </c>
      <c r="H141" s="198">
        <v>9.789</v>
      </c>
      <c r="I141" s="199"/>
      <c r="J141" s="200"/>
      <c r="K141" s="146"/>
      <c r="L141" s="199"/>
      <c r="M141" s="199"/>
      <c r="N141" s="201"/>
      <c r="O141" s="202"/>
      <c r="P141" s="199"/>
      <c r="Q141" s="199"/>
      <c r="R141" s="201"/>
      <c r="S141" s="77"/>
      <c r="T141" s="199"/>
      <c r="U141" s="199"/>
      <c r="V141" s="200"/>
      <c r="W141" s="231"/>
      <c r="X141" s="227"/>
      <c r="Y141" s="227"/>
      <c r="Z141" s="232"/>
    </row>
    <row r="142" spans="1:26" ht="12.75">
      <c r="A142" s="191">
        <v>137</v>
      </c>
      <c r="B142" s="192" t="s">
        <v>196</v>
      </c>
      <c r="C142" s="193">
        <f t="shared" si="21"/>
        <v>0.036</v>
      </c>
      <c r="D142" s="194">
        <f>H142+L142+P142+T142</f>
        <v>0.036</v>
      </c>
      <c r="E142" s="194">
        <f>I142+M142+Q142+U142</f>
        <v>0.028</v>
      </c>
      <c r="F142" s="196"/>
      <c r="G142" s="197"/>
      <c r="H142" s="198"/>
      <c r="I142" s="199"/>
      <c r="J142" s="200"/>
      <c r="K142" s="146">
        <f>L142+N142</f>
        <v>0.036</v>
      </c>
      <c r="L142" s="199">
        <v>0.036</v>
      </c>
      <c r="M142" s="199">
        <v>0.028</v>
      </c>
      <c r="N142" s="201"/>
      <c r="O142" s="202"/>
      <c r="P142" s="199"/>
      <c r="Q142" s="199"/>
      <c r="R142" s="201"/>
      <c r="S142" s="77"/>
      <c r="T142" s="199"/>
      <c r="U142" s="199"/>
      <c r="V142" s="200"/>
      <c r="W142" s="231"/>
      <c r="X142" s="227"/>
      <c r="Y142" s="227"/>
      <c r="Z142" s="232"/>
    </row>
    <row r="143" spans="1:26" ht="25.5">
      <c r="A143" s="141">
        <v>138</v>
      </c>
      <c r="B143" s="154" t="s">
        <v>197</v>
      </c>
      <c r="C143" s="29">
        <f t="shared" si="21"/>
        <v>28.7</v>
      </c>
      <c r="D143" s="194"/>
      <c r="E143" s="42"/>
      <c r="F143" s="49">
        <f t="shared" si="21"/>
        <v>28.7</v>
      </c>
      <c r="G143" s="197">
        <f t="shared" si="25"/>
        <v>28.7</v>
      </c>
      <c r="H143" s="144"/>
      <c r="I143" s="144"/>
      <c r="J143" s="145">
        <v>28.7</v>
      </c>
      <c r="K143" s="146"/>
      <c r="L143" s="144"/>
      <c r="M143" s="144"/>
      <c r="N143" s="143"/>
      <c r="O143" s="146"/>
      <c r="P143" s="144"/>
      <c r="Q143" s="144"/>
      <c r="R143" s="143"/>
      <c r="S143" s="146"/>
      <c r="T143" s="144"/>
      <c r="U143" s="144"/>
      <c r="V143" s="145"/>
      <c r="W143" s="231"/>
      <c r="X143" s="227"/>
      <c r="Y143" s="227"/>
      <c r="Z143" s="232"/>
    </row>
    <row r="144" spans="1:26" ht="25.5">
      <c r="A144" s="141">
        <v>139</v>
      </c>
      <c r="B144" s="203" t="s">
        <v>220</v>
      </c>
      <c r="C144" s="29">
        <f t="shared" si="21"/>
        <v>20.056</v>
      </c>
      <c r="D144" s="194"/>
      <c r="E144" s="42"/>
      <c r="F144" s="49">
        <f t="shared" si="21"/>
        <v>20.056</v>
      </c>
      <c r="G144" s="197">
        <f t="shared" si="25"/>
        <v>20.056</v>
      </c>
      <c r="H144" s="144"/>
      <c r="I144" s="144"/>
      <c r="J144" s="145">
        <v>20.056</v>
      </c>
      <c r="K144" s="146"/>
      <c r="L144" s="144"/>
      <c r="M144" s="144"/>
      <c r="N144" s="143"/>
      <c r="O144" s="146"/>
      <c r="P144" s="144"/>
      <c r="Q144" s="144"/>
      <c r="R144" s="143"/>
      <c r="S144" s="146"/>
      <c r="T144" s="144"/>
      <c r="U144" s="144"/>
      <c r="V144" s="145"/>
      <c r="W144" s="231"/>
      <c r="X144" s="227"/>
      <c r="Y144" s="227"/>
      <c r="Z144" s="232"/>
    </row>
    <row r="145" spans="1:26" ht="25.5" customHeight="1">
      <c r="A145" s="141">
        <v>140</v>
      </c>
      <c r="B145" s="203" t="s">
        <v>66</v>
      </c>
      <c r="C145" s="29">
        <f t="shared" si="21"/>
        <v>15.379</v>
      </c>
      <c r="D145" s="194"/>
      <c r="E145" s="42"/>
      <c r="F145" s="49">
        <f t="shared" si="21"/>
        <v>15.379</v>
      </c>
      <c r="G145" s="197">
        <f t="shared" si="25"/>
        <v>15.379</v>
      </c>
      <c r="H145" s="144"/>
      <c r="I145" s="144"/>
      <c r="J145" s="145">
        <v>15.379</v>
      </c>
      <c r="K145" s="146"/>
      <c r="L145" s="144"/>
      <c r="M145" s="144"/>
      <c r="N145" s="143"/>
      <c r="O145" s="146"/>
      <c r="P145" s="144"/>
      <c r="Q145" s="144"/>
      <c r="R145" s="143"/>
      <c r="S145" s="146"/>
      <c r="T145" s="144"/>
      <c r="U145" s="144"/>
      <c r="V145" s="145"/>
      <c r="W145" s="231"/>
      <c r="X145" s="227"/>
      <c r="Y145" s="227"/>
      <c r="Z145" s="232"/>
    </row>
    <row r="146" spans="1:26" ht="12.75">
      <c r="A146" s="141">
        <v>141</v>
      </c>
      <c r="B146" s="203" t="s">
        <v>198</v>
      </c>
      <c r="C146" s="29">
        <f t="shared" si="21"/>
        <v>10.253</v>
      </c>
      <c r="D146" s="194">
        <f>H146+L146+P146+T146</f>
        <v>10.253</v>
      </c>
      <c r="E146" s="42"/>
      <c r="F146" s="49"/>
      <c r="G146" s="197">
        <f t="shared" si="25"/>
        <v>10.253</v>
      </c>
      <c r="H146" s="144">
        <v>10.253</v>
      </c>
      <c r="I146" s="144"/>
      <c r="J146" s="145"/>
      <c r="K146" s="146"/>
      <c r="L146" s="144"/>
      <c r="M146" s="144"/>
      <c r="N146" s="143"/>
      <c r="O146" s="146"/>
      <c r="P146" s="144"/>
      <c r="Q146" s="144"/>
      <c r="R146" s="143"/>
      <c r="S146" s="146"/>
      <c r="T146" s="144"/>
      <c r="U146" s="144"/>
      <c r="V146" s="145"/>
      <c r="W146" s="231"/>
      <c r="X146" s="227"/>
      <c r="Y146" s="227"/>
      <c r="Z146" s="232"/>
    </row>
    <row r="147" spans="1:26" ht="25.5">
      <c r="A147" s="141">
        <v>142</v>
      </c>
      <c r="B147" s="203" t="s">
        <v>219</v>
      </c>
      <c r="C147" s="29">
        <f t="shared" si="21"/>
        <v>64.422</v>
      </c>
      <c r="D147" s="194">
        <f>H147+L147+P147+T147</f>
        <v>64.422</v>
      </c>
      <c r="E147" s="42"/>
      <c r="F147" s="49"/>
      <c r="G147" s="197">
        <f t="shared" si="25"/>
        <v>64.422</v>
      </c>
      <c r="H147" s="144">
        <v>64.422</v>
      </c>
      <c r="I147" s="144"/>
      <c r="J147" s="145"/>
      <c r="K147" s="146"/>
      <c r="L147" s="144"/>
      <c r="M147" s="144"/>
      <c r="N147" s="143"/>
      <c r="O147" s="146"/>
      <c r="P147" s="144"/>
      <c r="Q147" s="144"/>
      <c r="R147" s="143"/>
      <c r="S147" s="146"/>
      <c r="T147" s="144"/>
      <c r="U147" s="144"/>
      <c r="V147" s="145"/>
      <c r="W147" s="231"/>
      <c r="X147" s="227"/>
      <c r="Y147" s="227"/>
      <c r="Z147" s="232"/>
    </row>
    <row r="148" spans="1:26" ht="12.75">
      <c r="A148" s="141">
        <v>143</v>
      </c>
      <c r="B148" s="39" t="s">
        <v>24</v>
      </c>
      <c r="C148" s="44">
        <f>G148+K148+O148+S148+W148</f>
        <v>484.74799999999993</v>
      </c>
      <c r="D148" s="42">
        <f>H148+L148+P148+T148+X148</f>
        <v>463.84799999999996</v>
      </c>
      <c r="E148" s="42">
        <f>I148+M148+Q148+U148+Y148</f>
        <v>277.029</v>
      </c>
      <c r="F148" s="42">
        <f>J148+N148+R148+V148+Z148</f>
        <v>20.9</v>
      </c>
      <c r="G148" s="40">
        <f t="shared" si="25"/>
        <v>358.943</v>
      </c>
      <c r="H148" s="42">
        <v>358.943</v>
      </c>
      <c r="I148" s="42">
        <v>244.381</v>
      </c>
      <c r="J148" s="43"/>
      <c r="K148" s="44">
        <f aca="true" t="shared" si="27" ref="K148:K177">L148+N148</f>
        <v>3.393</v>
      </c>
      <c r="L148" s="42">
        <v>3.393</v>
      </c>
      <c r="M148" s="42">
        <v>2.569</v>
      </c>
      <c r="N148" s="143"/>
      <c r="O148" s="146"/>
      <c r="P148" s="144"/>
      <c r="Q148" s="144"/>
      <c r="R148" s="143"/>
      <c r="S148" s="44">
        <f>T148+V148</f>
        <v>71.481</v>
      </c>
      <c r="T148" s="42">
        <v>71.481</v>
      </c>
      <c r="U148" s="42">
        <v>30.079</v>
      </c>
      <c r="V148" s="43"/>
      <c r="W148" s="65">
        <f>X148+Z148</f>
        <v>50.931</v>
      </c>
      <c r="X148" s="236">
        <v>30.031</v>
      </c>
      <c r="Y148" s="236"/>
      <c r="Z148" s="45">
        <v>20.9</v>
      </c>
    </row>
    <row r="149" spans="1:26" ht="12.75">
      <c r="A149" s="141">
        <f aca="true" t="shared" si="28" ref="A149:A213">+A148+1</f>
        <v>144</v>
      </c>
      <c r="B149" s="39" t="s">
        <v>7</v>
      </c>
      <c r="C149" s="44">
        <f t="shared" si="21"/>
        <v>51.745</v>
      </c>
      <c r="D149" s="42">
        <f t="shared" si="21"/>
        <v>51.745</v>
      </c>
      <c r="E149" s="42">
        <f t="shared" si="21"/>
        <v>22.856</v>
      </c>
      <c r="F149" s="45"/>
      <c r="G149" s="40">
        <f t="shared" si="25"/>
        <v>1</v>
      </c>
      <c r="H149" s="42">
        <v>1</v>
      </c>
      <c r="I149" s="36"/>
      <c r="J149" s="47"/>
      <c r="K149" s="44">
        <f t="shared" si="27"/>
        <v>50.745</v>
      </c>
      <c r="L149" s="42">
        <v>50.745</v>
      </c>
      <c r="M149" s="42">
        <v>22.856</v>
      </c>
      <c r="N149" s="49"/>
      <c r="O149" s="146"/>
      <c r="P149" s="144"/>
      <c r="Q149" s="144"/>
      <c r="R149" s="143"/>
      <c r="S149" s="146"/>
      <c r="T149" s="144"/>
      <c r="U149" s="144"/>
      <c r="V149" s="145"/>
      <c r="W149" s="231"/>
      <c r="X149" s="227"/>
      <c r="Y149" s="227"/>
      <c r="Z149" s="232"/>
    </row>
    <row r="150" spans="1:26" ht="12.75">
      <c r="A150" s="141">
        <f t="shared" si="28"/>
        <v>145</v>
      </c>
      <c r="B150" s="39" t="s">
        <v>8</v>
      </c>
      <c r="C150" s="44">
        <f t="shared" si="21"/>
        <v>30.257</v>
      </c>
      <c r="D150" s="42">
        <f t="shared" si="21"/>
        <v>30.257</v>
      </c>
      <c r="E150" s="42">
        <f t="shared" si="21"/>
        <v>15.996</v>
      </c>
      <c r="F150" s="45"/>
      <c r="G150" s="40">
        <f t="shared" si="25"/>
        <v>0.5</v>
      </c>
      <c r="H150" s="42">
        <v>0.5</v>
      </c>
      <c r="I150" s="36"/>
      <c r="J150" s="47"/>
      <c r="K150" s="44">
        <f t="shared" si="27"/>
        <v>29.757</v>
      </c>
      <c r="L150" s="42">
        <v>29.757</v>
      </c>
      <c r="M150" s="42">
        <v>15.996</v>
      </c>
      <c r="N150" s="49"/>
      <c r="O150" s="146"/>
      <c r="P150" s="144"/>
      <c r="Q150" s="144"/>
      <c r="R150" s="143"/>
      <c r="S150" s="146"/>
      <c r="T150" s="144"/>
      <c r="U150" s="144"/>
      <c r="V150" s="145"/>
      <c r="W150" s="231"/>
      <c r="X150" s="227"/>
      <c r="Y150" s="227"/>
      <c r="Z150" s="232"/>
    </row>
    <row r="151" spans="1:26" ht="12.75">
      <c r="A151" s="141">
        <f t="shared" si="28"/>
        <v>146</v>
      </c>
      <c r="B151" s="39" t="s">
        <v>9</v>
      </c>
      <c r="C151" s="44">
        <f t="shared" si="21"/>
        <v>38.745</v>
      </c>
      <c r="D151" s="42">
        <f t="shared" si="21"/>
        <v>38.745</v>
      </c>
      <c r="E151" s="42">
        <f t="shared" si="21"/>
        <v>18.608</v>
      </c>
      <c r="F151" s="45"/>
      <c r="G151" s="40">
        <f t="shared" si="25"/>
        <v>0.5</v>
      </c>
      <c r="H151" s="42">
        <v>0.5</v>
      </c>
      <c r="I151" s="36"/>
      <c r="J151" s="47"/>
      <c r="K151" s="44">
        <f t="shared" si="27"/>
        <v>38.245</v>
      </c>
      <c r="L151" s="42">
        <v>38.245</v>
      </c>
      <c r="M151" s="42">
        <v>18.608</v>
      </c>
      <c r="N151" s="49"/>
      <c r="O151" s="146"/>
      <c r="P151" s="144"/>
      <c r="Q151" s="144"/>
      <c r="R151" s="143"/>
      <c r="S151" s="146"/>
      <c r="T151" s="144"/>
      <c r="U151" s="144"/>
      <c r="V151" s="145"/>
      <c r="W151" s="231"/>
      <c r="X151" s="227"/>
      <c r="Y151" s="227"/>
      <c r="Z151" s="232"/>
    </row>
    <row r="152" spans="1:26" ht="12.75">
      <c r="A152" s="141">
        <f t="shared" si="28"/>
        <v>147</v>
      </c>
      <c r="B152" s="39" t="s">
        <v>10</v>
      </c>
      <c r="C152" s="44">
        <f t="shared" si="21"/>
        <v>9.391</v>
      </c>
      <c r="D152" s="42">
        <f t="shared" si="21"/>
        <v>9.391</v>
      </c>
      <c r="E152" s="42">
        <f t="shared" si="21"/>
        <v>3.28</v>
      </c>
      <c r="F152" s="45"/>
      <c r="G152" s="40">
        <f t="shared" si="25"/>
        <v>0.193</v>
      </c>
      <c r="H152" s="42">
        <v>0.193</v>
      </c>
      <c r="I152" s="36"/>
      <c r="J152" s="47"/>
      <c r="K152" s="44">
        <f t="shared" si="27"/>
        <v>9.198</v>
      </c>
      <c r="L152" s="42">
        <v>9.198</v>
      </c>
      <c r="M152" s="42">
        <v>3.28</v>
      </c>
      <c r="N152" s="49"/>
      <c r="O152" s="146"/>
      <c r="P152" s="144"/>
      <c r="Q152" s="144"/>
      <c r="R152" s="143"/>
      <c r="S152" s="146"/>
      <c r="T152" s="144"/>
      <c r="U152" s="144"/>
      <c r="V152" s="145"/>
      <c r="W152" s="231"/>
      <c r="X152" s="227"/>
      <c r="Y152" s="227"/>
      <c r="Z152" s="232"/>
    </row>
    <row r="153" spans="1:26" ht="12.75">
      <c r="A153" s="141">
        <f t="shared" si="28"/>
        <v>148</v>
      </c>
      <c r="B153" s="39" t="s">
        <v>11</v>
      </c>
      <c r="C153" s="44">
        <f t="shared" si="21"/>
        <v>20.457</v>
      </c>
      <c r="D153" s="42">
        <f t="shared" si="21"/>
        <v>20.457</v>
      </c>
      <c r="E153" s="42">
        <f t="shared" si="21"/>
        <v>11.44</v>
      </c>
      <c r="F153" s="45"/>
      <c r="G153" s="40">
        <f t="shared" si="25"/>
        <v>0.6</v>
      </c>
      <c r="H153" s="42">
        <v>0.6</v>
      </c>
      <c r="I153" s="36"/>
      <c r="J153" s="47"/>
      <c r="K153" s="44">
        <f t="shared" si="27"/>
        <v>19.857</v>
      </c>
      <c r="L153" s="42">
        <v>19.857</v>
      </c>
      <c r="M153" s="42">
        <v>11.44</v>
      </c>
      <c r="N153" s="49"/>
      <c r="O153" s="146"/>
      <c r="P153" s="144"/>
      <c r="Q153" s="144"/>
      <c r="R153" s="143"/>
      <c r="S153" s="146"/>
      <c r="T153" s="144"/>
      <c r="U153" s="144"/>
      <c r="V153" s="145"/>
      <c r="W153" s="231"/>
      <c r="X153" s="227"/>
      <c r="Y153" s="227"/>
      <c r="Z153" s="232"/>
    </row>
    <row r="154" spans="1:26" ht="12.75">
      <c r="A154" s="141">
        <f t="shared" si="28"/>
        <v>149</v>
      </c>
      <c r="B154" s="39" t="s">
        <v>12</v>
      </c>
      <c r="C154" s="44">
        <f t="shared" si="21"/>
        <v>51.782999999999994</v>
      </c>
      <c r="D154" s="42">
        <f t="shared" si="21"/>
        <v>51.782999999999994</v>
      </c>
      <c r="E154" s="42">
        <f t="shared" si="21"/>
        <v>22.206</v>
      </c>
      <c r="F154" s="45"/>
      <c r="G154" s="40">
        <f t="shared" si="25"/>
        <v>1.12</v>
      </c>
      <c r="H154" s="42">
        <v>1.12</v>
      </c>
      <c r="I154" s="36"/>
      <c r="J154" s="47"/>
      <c r="K154" s="44">
        <f t="shared" si="27"/>
        <v>50.663</v>
      </c>
      <c r="L154" s="42">
        <v>50.663</v>
      </c>
      <c r="M154" s="42">
        <v>22.206</v>
      </c>
      <c r="N154" s="49"/>
      <c r="O154" s="146"/>
      <c r="P154" s="144"/>
      <c r="Q154" s="144"/>
      <c r="R154" s="143"/>
      <c r="S154" s="146"/>
      <c r="T154" s="144"/>
      <c r="U154" s="144"/>
      <c r="V154" s="145"/>
      <c r="W154" s="231"/>
      <c r="X154" s="227"/>
      <c r="Y154" s="227"/>
      <c r="Z154" s="232"/>
    </row>
    <row r="155" spans="1:26" ht="12.75">
      <c r="A155" s="141">
        <f t="shared" si="28"/>
        <v>150</v>
      </c>
      <c r="B155" s="39" t="s">
        <v>13</v>
      </c>
      <c r="C155" s="44">
        <f t="shared" si="21"/>
        <v>43.161</v>
      </c>
      <c r="D155" s="42">
        <f t="shared" si="21"/>
        <v>43.161</v>
      </c>
      <c r="E155" s="42">
        <f t="shared" si="21"/>
        <v>20.155</v>
      </c>
      <c r="F155" s="45"/>
      <c r="G155" s="40">
        <f t="shared" si="25"/>
        <v>3.16</v>
      </c>
      <c r="H155" s="42">
        <v>3.16</v>
      </c>
      <c r="I155" s="36"/>
      <c r="J155" s="47"/>
      <c r="K155" s="44">
        <f t="shared" si="27"/>
        <v>40.001</v>
      </c>
      <c r="L155" s="42">
        <v>40.001</v>
      </c>
      <c r="M155" s="42">
        <v>20.155</v>
      </c>
      <c r="N155" s="49"/>
      <c r="O155" s="146"/>
      <c r="P155" s="144"/>
      <c r="Q155" s="144"/>
      <c r="R155" s="143"/>
      <c r="S155" s="146"/>
      <c r="T155" s="144"/>
      <c r="U155" s="144"/>
      <c r="V155" s="145"/>
      <c r="W155" s="231"/>
      <c r="X155" s="227"/>
      <c r="Y155" s="227"/>
      <c r="Z155" s="232"/>
    </row>
    <row r="156" spans="1:26" ht="12.75">
      <c r="A156" s="141">
        <f t="shared" si="28"/>
        <v>151</v>
      </c>
      <c r="B156" s="39" t="s">
        <v>14</v>
      </c>
      <c r="C156" s="44">
        <f aca="true" t="shared" si="29" ref="C156:E181">G156+K156+O156+S156</f>
        <v>24.264</v>
      </c>
      <c r="D156" s="42">
        <f t="shared" si="29"/>
        <v>24.264</v>
      </c>
      <c r="E156" s="42">
        <f t="shared" si="29"/>
        <v>12.895</v>
      </c>
      <c r="F156" s="45"/>
      <c r="G156" s="40">
        <f t="shared" si="25"/>
        <v>0.5</v>
      </c>
      <c r="H156" s="42">
        <v>0.5</v>
      </c>
      <c r="I156" s="36"/>
      <c r="J156" s="47"/>
      <c r="K156" s="44">
        <f t="shared" si="27"/>
        <v>23.764</v>
      </c>
      <c r="L156" s="42">
        <v>23.764</v>
      </c>
      <c r="M156" s="42">
        <v>12.895</v>
      </c>
      <c r="N156" s="49"/>
      <c r="O156" s="146"/>
      <c r="P156" s="144"/>
      <c r="Q156" s="144"/>
      <c r="R156" s="143"/>
      <c r="S156" s="146"/>
      <c r="T156" s="144"/>
      <c r="U156" s="144"/>
      <c r="V156" s="145"/>
      <c r="W156" s="231"/>
      <c r="X156" s="227"/>
      <c r="Y156" s="227"/>
      <c r="Z156" s="232"/>
    </row>
    <row r="157" spans="1:26" ht="12.75">
      <c r="A157" s="141">
        <f t="shared" si="28"/>
        <v>152</v>
      </c>
      <c r="B157" s="39" t="s">
        <v>25</v>
      </c>
      <c r="C157" s="44">
        <f t="shared" si="29"/>
        <v>64.223</v>
      </c>
      <c r="D157" s="42">
        <f t="shared" si="29"/>
        <v>64.223</v>
      </c>
      <c r="E157" s="42">
        <f t="shared" si="29"/>
        <v>22.637</v>
      </c>
      <c r="F157" s="45"/>
      <c r="G157" s="40">
        <f t="shared" si="25"/>
        <v>1.605</v>
      </c>
      <c r="H157" s="42">
        <v>1.605</v>
      </c>
      <c r="I157" s="36"/>
      <c r="J157" s="47"/>
      <c r="K157" s="44">
        <f t="shared" si="27"/>
        <v>62.618</v>
      </c>
      <c r="L157" s="42">
        <v>62.618</v>
      </c>
      <c r="M157" s="42">
        <v>22.637</v>
      </c>
      <c r="N157" s="49"/>
      <c r="O157" s="146"/>
      <c r="P157" s="144"/>
      <c r="Q157" s="144"/>
      <c r="R157" s="143"/>
      <c r="S157" s="146"/>
      <c r="T157" s="144"/>
      <c r="U157" s="144"/>
      <c r="V157" s="145"/>
      <c r="W157" s="231"/>
      <c r="X157" s="227"/>
      <c r="Y157" s="227"/>
      <c r="Z157" s="232"/>
    </row>
    <row r="158" spans="1:26" ht="12.75">
      <c r="A158" s="141">
        <f t="shared" si="28"/>
        <v>153</v>
      </c>
      <c r="B158" s="39" t="s">
        <v>15</v>
      </c>
      <c r="C158" s="44">
        <f t="shared" si="29"/>
        <v>129.016</v>
      </c>
      <c r="D158" s="42">
        <f t="shared" si="29"/>
        <v>129.016</v>
      </c>
      <c r="E158" s="42">
        <f t="shared" si="29"/>
        <v>42.641</v>
      </c>
      <c r="F158" s="45"/>
      <c r="G158" s="40">
        <f t="shared" si="25"/>
        <v>1.67</v>
      </c>
      <c r="H158" s="42">
        <v>1.67</v>
      </c>
      <c r="I158" s="36"/>
      <c r="J158" s="47"/>
      <c r="K158" s="44">
        <f t="shared" si="27"/>
        <v>127.346</v>
      </c>
      <c r="L158" s="42">
        <v>127.346</v>
      </c>
      <c r="M158" s="42">
        <v>42.641</v>
      </c>
      <c r="N158" s="49"/>
      <c r="O158" s="146"/>
      <c r="P158" s="144"/>
      <c r="Q158" s="144"/>
      <c r="R158" s="143"/>
      <c r="S158" s="146"/>
      <c r="T158" s="144"/>
      <c r="U158" s="144"/>
      <c r="V158" s="145"/>
      <c r="W158" s="231"/>
      <c r="X158" s="227"/>
      <c r="Y158" s="227"/>
      <c r="Z158" s="232"/>
    </row>
    <row r="159" spans="1:26" ht="12.75">
      <c r="A159" s="141">
        <v>154</v>
      </c>
      <c r="B159" s="39" t="s">
        <v>366</v>
      </c>
      <c r="C159" s="44">
        <f t="shared" si="29"/>
        <v>2.713</v>
      </c>
      <c r="D159" s="42">
        <f t="shared" si="29"/>
        <v>2.713</v>
      </c>
      <c r="E159" s="42">
        <f t="shared" si="29"/>
        <v>2.057</v>
      </c>
      <c r="F159" s="45"/>
      <c r="G159" s="147"/>
      <c r="H159" s="42"/>
      <c r="I159" s="36"/>
      <c r="J159" s="70"/>
      <c r="K159" s="65">
        <f t="shared" si="27"/>
        <v>2.713</v>
      </c>
      <c r="L159" s="42">
        <v>2.713</v>
      </c>
      <c r="M159" s="42">
        <v>2.057</v>
      </c>
      <c r="N159" s="248"/>
      <c r="O159" s="153"/>
      <c r="P159" s="144"/>
      <c r="Q159" s="144"/>
      <c r="R159" s="148"/>
      <c r="S159" s="153"/>
      <c r="T159" s="144"/>
      <c r="U159" s="144"/>
      <c r="V159" s="151"/>
      <c r="W159" s="231"/>
      <c r="X159" s="227"/>
      <c r="Y159" s="227"/>
      <c r="Z159" s="232"/>
    </row>
    <row r="160" spans="1:26" ht="12.75">
      <c r="A160" s="141">
        <v>155</v>
      </c>
      <c r="B160" s="39" t="s">
        <v>363</v>
      </c>
      <c r="C160" s="44">
        <f t="shared" si="29"/>
        <v>2.76</v>
      </c>
      <c r="D160" s="42">
        <f t="shared" si="29"/>
        <v>2.76</v>
      </c>
      <c r="E160" s="42">
        <f t="shared" si="29"/>
        <v>2.092</v>
      </c>
      <c r="F160" s="45"/>
      <c r="G160" s="147"/>
      <c r="H160" s="42"/>
      <c r="I160" s="36"/>
      <c r="J160" s="70"/>
      <c r="K160" s="65">
        <f t="shared" si="27"/>
        <v>2.76</v>
      </c>
      <c r="L160" s="42">
        <v>2.76</v>
      </c>
      <c r="M160" s="42">
        <v>2.092</v>
      </c>
      <c r="N160" s="248"/>
      <c r="O160" s="153"/>
      <c r="P160" s="144"/>
      <c r="Q160" s="144"/>
      <c r="R160" s="148"/>
      <c r="S160" s="153"/>
      <c r="T160" s="144"/>
      <c r="U160" s="144"/>
      <c r="V160" s="151"/>
      <c r="W160" s="231"/>
      <c r="X160" s="227"/>
      <c r="Y160" s="227"/>
      <c r="Z160" s="232"/>
    </row>
    <row r="161" spans="1:26" ht="12.75">
      <c r="A161" s="141">
        <v>156</v>
      </c>
      <c r="B161" s="39" t="s">
        <v>29</v>
      </c>
      <c r="C161" s="44">
        <f t="shared" si="29"/>
        <v>1.357</v>
      </c>
      <c r="D161" s="42">
        <f t="shared" si="29"/>
        <v>1.357</v>
      </c>
      <c r="E161" s="42">
        <f t="shared" si="29"/>
        <v>1.029</v>
      </c>
      <c r="F161" s="45"/>
      <c r="G161" s="147"/>
      <c r="H161" s="42"/>
      <c r="I161" s="36"/>
      <c r="J161" s="70"/>
      <c r="K161" s="65">
        <f t="shared" si="27"/>
        <v>1.357</v>
      </c>
      <c r="L161" s="42">
        <v>1.357</v>
      </c>
      <c r="M161" s="42">
        <v>1.029</v>
      </c>
      <c r="N161" s="248"/>
      <c r="O161" s="153"/>
      <c r="P161" s="144"/>
      <c r="Q161" s="144"/>
      <c r="R161" s="148"/>
      <c r="S161" s="153"/>
      <c r="T161" s="144"/>
      <c r="U161" s="144"/>
      <c r="V161" s="151"/>
      <c r="W161" s="231"/>
      <c r="X161" s="227"/>
      <c r="Y161" s="227"/>
      <c r="Z161" s="232"/>
    </row>
    <row r="162" spans="1:26" ht="12.75">
      <c r="A162" s="141">
        <v>157</v>
      </c>
      <c r="B162" s="79" t="s">
        <v>173</v>
      </c>
      <c r="C162" s="44">
        <f t="shared" si="29"/>
        <v>0.57</v>
      </c>
      <c r="D162" s="42">
        <f t="shared" si="29"/>
        <v>0.57</v>
      </c>
      <c r="E162" s="42">
        <f t="shared" si="29"/>
        <v>0.432</v>
      </c>
      <c r="F162" s="45"/>
      <c r="G162" s="147"/>
      <c r="H162" s="42"/>
      <c r="I162" s="36"/>
      <c r="J162" s="70"/>
      <c r="K162" s="65">
        <f t="shared" si="27"/>
        <v>0.57</v>
      </c>
      <c r="L162" s="42">
        <v>0.57</v>
      </c>
      <c r="M162" s="42">
        <v>0.432</v>
      </c>
      <c r="N162" s="248"/>
      <c r="O162" s="153"/>
      <c r="P162" s="144"/>
      <c r="Q162" s="144"/>
      <c r="R162" s="148"/>
      <c r="S162" s="153"/>
      <c r="T162" s="144"/>
      <c r="U162" s="144"/>
      <c r="V162" s="151"/>
      <c r="W162" s="231"/>
      <c r="X162" s="227"/>
      <c r="Y162" s="227"/>
      <c r="Z162" s="232"/>
    </row>
    <row r="163" spans="1:26" ht="12.75">
      <c r="A163" s="141">
        <v>158</v>
      </c>
      <c r="B163" s="39" t="s">
        <v>372</v>
      </c>
      <c r="C163" s="44">
        <f t="shared" si="29"/>
        <v>0.439</v>
      </c>
      <c r="D163" s="42">
        <f t="shared" si="29"/>
        <v>0.439</v>
      </c>
      <c r="E163" s="42">
        <f t="shared" si="29"/>
        <v>0.335</v>
      </c>
      <c r="F163" s="45"/>
      <c r="G163" s="147"/>
      <c r="H163" s="42"/>
      <c r="I163" s="36"/>
      <c r="J163" s="70"/>
      <c r="K163" s="65">
        <f t="shared" si="27"/>
        <v>0.439</v>
      </c>
      <c r="L163" s="42">
        <v>0.439</v>
      </c>
      <c r="M163" s="42">
        <v>0.335</v>
      </c>
      <c r="N163" s="248"/>
      <c r="O163" s="153"/>
      <c r="P163" s="144"/>
      <c r="Q163" s="144"/>
      <c r="R163" s="148"/>
      <c r="S163" s="153"/>
      <c r="T163" s="144"/>
      <c r="U163" s="144"/>
      <c r="V163" s="151"/>
      <c r="W163" s="231"/>
      <c r="X163" s="227"/>
      <c r="Y163" s="227"/>
      <c r="Z163" s="232"/>
    </row>
    <row r="164" spans="1:26" ht="12.75">
      <c r="A164" s="141">
        <v>159</v>
      </c>
      <c r="B164" s="39" t="s">
        <v>124</v>
      </c>
      <c r="C164" s="44">
        <f t="shared" si="29"/>
        <v>0.43</v>
      </c>
      <c r="D164" s="42">
        <f t="shared" si="29"/>
        <v>0.43</v>
      </c>
      <c r="E164" s="42">
        <f t="shared" si="29"/>
        <v>0.328</v>
      </c>
      <c r="F164" s="45"/>
      <c r="G164" s="147"/>
      <c r="H164" s="42"/>
      <c r="I164" s="36"/>
      <c r="J164" s="70"/>
      <c r="K164" s="65">
        <f t="shared" si="27"/>
        <v>0.43</v>
      </c>
      <c r="L164" s="42">
        <v>0.43</v>
      </c>
      <c r="M164" s="42">
        <v>0.328</v>
      </c>
      <c r="N164" s="248"/>
      <c r="O164" s="153"/>
      <c r="P164" s="144"/>
      <c r="Q164" s="144"/>
      <c r="R164" s="148"/>
      <c r="S164" s="153"/>
      <c r="T164" s="144"/>
      <c r="U164" s="144"/>
      <c r="V164" s="151"/>
      <c r="W164" s="231"/>
      <c r="X164" s="227"/>
      <c r="Y164" s="227"/>
      <c r="Z164" s="232"/>
    </row>
    <row r="165" spans="1:26" ht="12.75">
      <c r="A165" s="141">
        <v>160</v>
      </c>
      <c r="B165" s="39" t="s">
        <v>370</v>
      </c>
      <c r="C165" s="44">
        <f t="shared" si="29"/>
        <v>0.44</v>
      </c>
      <c r="D165" s="42">
        <f t="shared" si="29"/>
        <v>0.44</v>
      </c>
      <c r="E165" s="42">
        <f t="shared" si="29"/>
        <v>0.336</v>
      </c>
      <c r="F165" s="45"/>
      <c r="G165" s="147"/>
      <c r="H165" s="42"/>
      <c r="I165" s="36"/>
      <c r="J165" s="70"/>
      <c r="K165" s="65">
        <f t="shared" si="27"/>
        <v>0.44</v>
      </c>
      <c r="L165" s="42">
        <v>0.44</v>
      </c>
      <c r="M165" s="42">
        <v>0.336</v>
      </c>
      <c r="N165" s="248"/>
      <c r="O165" s="153"/>
      <c r="P165" s="144"/>
      <c r="Q165" s="144"/>
      <c r="R165" s="148"/>
      <c r="S165" s="153"/>
      <c r="T165" s="144"/>
      <c r="U165" s="144"/>
      <c r="V165" s="151"/>
      <c r="W165" s="231"/>
      <c r="X165" s="227"/>
      <c r="Y165" s="227"/>
      <c r="Z165" s="232"/>
    </row>
    <row r="166" spans="1:26" ht="12.75">
      <c r="A166" s="141">
        <v>161</v>
      </c>
      <c r="B166" s="95" t="s">
        <v>379</v>
      </c>
      <c r="C166" s="44">
        <f t="shared" si="29"/>
        <v>0.22</v>
      </c>
      <c r="D166" s="42">
        <f t="shared" si="29"/>
        <v>0.22</v>
      </c>
      <c r="E166" s="42">
        <f t="shared" si="29"/>
        <v>0.168</v>
      </c>
      <c r="F166" s="45"/>
      <c r="G166" s="147"/>
      <c r="H166" s="42"/>
      <c r="I166" s="36"/>
      <c r="J166" s="70"/>
      <c r="K166" s="65">
        <f t="shared" si="27"/>
        <v>0.22</v>
      </c>
      <c r="L166" s="42">
        <v>0.22</v>
      </c>
      <c r="M166" s="42">
        <v>0.168</v>
      </c>
      <c r="N166" s="248"/>
      <c r="O166" s="153"/>
      <c r="P166" s="144"/>
      <c r="Q166" s="144"/>
      <c r="R166" s="148"/>
      <c r="S166" s="153"/>
      <c r="T166" s="144"/>
      <c r="U166" s="144"/>
      <c r="V166" s="151"/>
      <c r="W166" s="231"/>
      <c r="X166" s="227"/>
      <c r="Y166" s="227"/>
      <c r="Z166" s="232"/>
    </row>
    <row r="167" spans="1:26" ht="12.75">
      <c r="A167" s="141">
        <v>162</v>
      </c>
      <c r="B167" s="39" t="s">
        <v>26</v>
      </c>
      <c r="C167" s="44">
        <f t="shared" si="29"/>
        <v>2.713</v>
      </c>
      <c r="D167" s="42">
        <f t="shared" si="29"/>
        <v>2.713</v>
      </c>
      <c r="E167" s="42">
        <f t="shared" si="29"/>
        <v>2.057</v>
      </c>
      <c r="F167" s="45"/>
      <c r="G167" s="147"/>
      <c r="H167" s="42"/>
      <c r="I167" s="36"/>
      <c r="J167" s="70"/>
      <c r="K167" s="65">
        <f t="shared" si="27"/>
        <v>2.713</v>
      </c>
      <c r="L167" s="42">
        <v>2.713</v>
      </c>
      <c r="M167" s="42">
        <v>2.057</v>
      </c>
      <c r="N167" s="248"/>
      <c r="O167" s="153"/>
      <c r="P167" s="144"/>
      <c r="Q167" s="144"/>
      <c r="R167" s="148"/>
      <c r="S167" s="153"/>
      <c r="T167" s="144"/>
      <c r="U167" s="144"/>
      <c r="V167" s="151"/>
      <c r="W167" s="231"/>
      <c r="X167" s="227"/>
      <c r="Y167" s="227"/>
      <c r="Z167" s="232"/>
    </row>
    <row r="168" spans="1:26" ht="12.75">
      <c r="A168" s="141">
        <v>163</v>
      </c>
      <c r="B168" s="39" t="s">
        <v>19</v>
      </c>
      <c r="C168" s="44">
        <f t="shared" si="29"/>
        <v>2.241</v>
      </c>
      <c r="D168" s="42">
        <f t="shared" si="29"/>
        <v>2.241</v>
      </c>
      <c r="E168" s="42">
        <f t="shared" si="29"/>
        <v>1.698</v>
      </c>
      <c r="F168" s="45"/>
      <c r="G168" s="147"/>
      <c r="H168" s="42"/>
      <c r="I168" s="36"/>
      <c r="J168" s="70"/>
      <c r="K168" s="65">
        <f t="shared" si="27"/>
        <v>2.241</v>
      </c>
      <c r="L168" s="42">
        <v>2.241</v>
      </c>
      <c r="M168" s="42">
        <v>1.698</v>
      </c>
      <c r="N168" s="248"/>
      <c r="O168" s="153"/>
      <c r="P168" s="144"/>
      <c r="Q168" s="144"/>
      <c r="R168" s="148"/>
      <c r="S168" s="153"/>
      <c r="T168" s="144"/>
      <c r="U168" s="144"/>
      <c r="V168" s="151"/>
      <c r="W168" s="231"/>
      <c r="X168" s="227"/>
      <c r="Y168" s="227"/>
      <c r="Z168" s="232"/>
    </row>
    <row r="169" spans="1:26" ht="12.75">
      <c r="A169" s="141">
        <v>164</v>
      </c>
      <c r="B169" s="39" t="s">
        <v>373</v>
      </c>
      <c r="C169" s="44">
        <f t="shared" si="29"/>
        <v>0.44</v>
      </c>
      <c r="D169" s="42">
        <f t="shared" si="29"/>
        <v>0.44</v>
      </c>
      <c r="E169" s="42">
        <f t="shared" si="29"/>
        <v>0.336</v>
      </c>
      <c r="F169" s="45"/>
      <c r="G169" s="147"/>
      <c r="H169" s="42"/>
      <c r="I169" s="36"/>
      <c r="J169" s="70"/>
      <c r="K169" s="65">
        <f t="shared" si="27"/>
        <v>0.44</v>
      </c>
      <c r="L169" s="42">
        <v>0.44</v>
      </c>
      <c r="M169" s="42">
        <v>0.336</v>
      </c>
      <c r="N169" s="248"/>
      <c r="O169" s="153"/>
      <c r="P169" s="144"/>
      <c r="Q169" s="144"/>
      <c r="R169" s="148"/>
      <c r="S169" s="153"/>
      <c r="T169" s="144"/>
      <c r="U169" s="144"/>
      <c r="V169" s="151"/>
      <c r="W169" s="231"/>
      <c r="X169" s="227"/>
      <c r="Y169" s="227"/>
      <c r="Z169" s="232"/>
    </row>
    <row r="170" spans="1:26" ht="12.75">
      <c r="A170" s="141">
        <v>165</v>
      </c>
      <c r="B170" s="39" t="s">
        <v>131</v>
      </c>
      <c r="C170" s="44">
        <f t="shared" si="29"/>
        <v>1.145</v>
      </c>
      <c r="D170" s="42">
        <f t="shared" si="29"/>
        <v>1.145</v>
      </c>
      <c r="E170" s="42">
        <f t="shared" si="29"/>
        <v>0.867</v>
      </c>
      <c r="F170" s="45"/>
      <c r="G170" s="147"/>
      <c r="H170" s="42"/>
      <c r="I170" s="36"/>
      <c r="J170" s="70"/>
      <c r="K170" s="65">
        <f t="shared" si="27"/>
        <v>1.145</v>
      </c>
      <c r="L170" s="42">
        <v>1.145</v>
      </c>
      <c r="M170" s="42">
        <v>0.867</v>
      </c>
      <c r="N170" s="248"/>
      <c r="O170" s="153"/>
      <c r="P170" s="144"/>
      <c r="Q170" s="144"/>
      <c r="R170" s="148"/>
      <c r="S170" s="153"/>
      <c r="T170" s="144"/>
      <c r="U170" s="144"/>
      <c r="V170" s="151"/>
      <c r="W170" s="231"/>
      <c r="X170" s="227"/>
      <c r="Y170" s="227"/>
      <c r="Z170" s="232"/>
    </row>
    <row r="171" spans="1:26" ht="12.75">
      <c r="A171" s="141">
        <v>166</v>
      </c>
      <c r="B171" s="39" t="s">
        <v>17</v>
      </c>
      <c r="C171" s="44">
        <f t="shared" si="29"/>
        <v>3.727</v>
      </c>
      <c r="D171" s="42">
        <f t="shared" si="29"/>
        <v>3.727</v>
      </c>
      <c r="E171" s="42">
        <f t="shared" si="29"/>
        <v>2.823</v>
      </c>
      <c r="F171" s="45"/>
      <c r="G171" s="147"/>
      <c r="H171" s="42"/>
      <c r="I171" s="36"/>
      <c r="J171" s="70"/>
      <c r="K171" s="65">
        <f t="shared" si="27"/>
        <v>3.727</v>
      </c>
      <c r="L171" s="42">
        <v>3.727</v>
      </c>
      <c r="M171" s="42">
        <v>2.823</v>
      </c>
      <c r="N171" s="248"/>
      <c r="O171" s="153"/>
      <c r="P171" s="144"/>
      <c r="Q171" s="144"/>
      <c r="R171" s="148"/>
      <c r="S171" s="153"/>
      <c r="T171" s="144"/>
      <c r="U171" s="144"/>
      <c r="V171" s="151"/>
      <c r="W171" s="231"/>
      <c r="X171" s="227"/>
      <c r="Y171" s="227"/>
      <c r="Z171" s="232"/>
    </row>
    <row r="172" spans="1:26" ht="12.75">
      <c r="A172" s="141">
        <v>167</v>
      </c>
      <c r="B172" s="39" t="s">
        <v>16</v>
      </c>
      <c r="C172" s="44">
        <f t="shared" si="29"/>
        <v>1.165</v>
      </c>
      <c r="D172" s="42">
        <f t="shared" si="29"/>
        <v>1.165</v>
      </c>
      <c r="E172" s="42">
        <f t="shared" si="29"/>
        <v>0.882</v>
      </c>
      <c r="F172" s="45"/>
      <c r="G172" s="147"/>
      <c r="H172" s="42"/>
      <c r="I172" s="36"/>
      <c r="J172" s="70"/>
      <c r="K172" s="65">
        <f t="shared" si="27"/>
        <v>1.165</v>
      </c>
      <c r="L172" s="42">
        <v>1.165</v>
      </c>
      <c r="M172" s="42">
        <v>0.882</v>
      </c>
      <c r="N172" s="248"/>
      <c r="O172" s="153"/>
      <c r="P172" s="144"/>
      <c r="Q172" s="144"/>
      <c r="R172" s="148"/>
      <c r="S172" s="153"/>
      <c r="T172" s="144"/>
      <c r="U172" s="144"/>
      <c r="V172" s="151"/>
      <c r="W172" s="231"/>
      <c r="X172" s="227"/>
      <c r="Y172" s="227"/>
      <c r="Z172" s="232"/>
    </row>
    <row r="173" spans="1:26" ht="12.75">
      <c r="A173" s="141">
        <v>168</v>
      </c>
      <c r="B173" s="39" t="s">
        <v>3</v>
      </c>
      <c r="C173" s="44">
        <f t="shared" si="29"/>
        <v>2.084</v>
      </c>
      <c r="D173" s="42">
        <f t="shared" si="29"/>
        <v>2.084</v>
      </c>
      <c r="E173" s="42">
        <f t="shared" si="29"/>
        <v>1.585</v>
      </c>
      <c r="F173" s="45"/>
      <c r="G173" s="147"/>
      <c r="H173" s="42"/>
      <c r="I173" s="36"/>
      <c r="J173" s="70"/>
      <c r="K173" s="65">
        <f t="shared" si="27"/>
        <v>2.084</v>
      </c>
      <c r="L173" s="42">
        <v>2.084</v>
      </c>
      <c r="M173" s="42">
        <v>1.585</v>
      </c>
      <c r="N173" s="248"/>
      <c r="O173" s="153"/>
      <c r="P173" s="144"/>
      <c r="Q173" s="144"/>
      <c r="R173" s="148"/>
      <c r="S173" s="153"/>
      <c r="T173" s="144"/>
      <c r="U173" s="144"/>
      <c r="V173" s="151"/>
      <c r="W173" s="231"/>
      <c r="X173" s="227"/>
      <c r="Y173" s="227"/>
      <c r="Z173" s="232"/>
    </row>
    <row r="174" spans="1:26" ht="12.75">
      <c r="A174" s="141">
        <v>169</v>
      </c>
      <c r="B174" s="39" t="s">
        <v>4</v>
      </c>
      <c r="C174" s="44">
        <f t="shared" si="29"/>
        <v>18.823</v>
      </c>
      <c r="D174" s="42">
        <f t="shared" si="29"/>
        <v>18.823</v>
      </c>
      <c r="E174" s="42">
        <f t="shared" si="29"/>
        <v>14.262</v>
      </c>
      <c r="F174" s="45"/>
      <c r="G174" s="147"/>
      <c r="H174" s="42"/>
      <c r="I174" s="36"/>
      <c r="J174" s="70"/>
      <c r="K174" s="65">
        <f t="shared" si="27"/>
        <v>18.823</v>
      </c>
      <c r="L174" s="42">
        <v>18.823</v>
      </c>
      <c r="M174" s="42">
        <v>14.262</v>
      </c>
      <c r="N174" s="248"/>
      <c r="O174" s="153"/>
      <c r="P174" s="144"/>
      <c r="Q174" s="144"/>
      <c r="R174" s="148"/>
      <c r="S174" s="153"/>
      <c r="T174" s="144"/>
      <c r="U174" s="144"/>
      <c r="V174" s="151"/>
      <c r="W174" s="231"/>
      <c r="X174" s="227"/>
      <c r="Y174" s="227"/>
      <c r="Z174" s="232"/>
    </row>
    <row r="175" spans="1:26" ht="12.75">
      <c r="A175" s="141">
        <v>170</v>
      </c>
      <c r="B175" s="95" t="s">
        <v>5</v>
      </c>
      <c r="C175" s="44">
        <f t="shared" si="29"/>
        <v>2.141</v>
      </c>
      <c r="D175" s="42">
        <f t="shared" si="29"/>
        <v>2.141</v>
      </c>
      <c r="E175" s="42">
        <f t="shared" si="29"/>
        <v>1.624</v>
      </c>
      <c r="F175" s="45"/>
      <c r="G175" s="147"/>
      <c r="H175" s="42"/>
      <c r="I175" s="36"/>
      <c r="J175" s="70"/>
      <c r="K175" s="65">
        <f t="shared" si="27"/>
        <v>2.141</v>
      </c>
      <c r="L175" s="42">
        <v>2.141</v>
      </c>
      <c r="M175" s="42">
        <v>1.624</v>
      </c>
      <c r="N175" s="248"/>
      <c r="O175" s="153"/>
      <c r="P175" s="144"/>
      <c r="Q175" s="144"/>
      <c r="R175" s="148"/>
      <c r="S175" s="153"/>
      <c r="T175" s="144"/>
      <c r="U175" s="144"/>
      <c r="V175" s="151"/>
      <c r="W175" s="231"/>
      <c r="X175" s="227"/>
      <c r="Y175" s="227"/>
      <c r="Z175" s="232"/>
    </row>
    <row r="176" spans="1:26" ht="12.75">
      <c r="A176" s="141">
        <v>171</v>
      </c>
      <c r="B176" s="95" t="s">
        <v>142</v>
      </c>
      <c r="C176" s="44">
        <f t="shared" si="29"/>
        <v>17.02</v>
      </c>
      <c r="D176" s="42">
        <f t="shared" si="29"/>
        <v>17.02</v>
      </c>
      <c r="E176" s="42">
        <f t="shared" si="29"/>
        <v>12.908</v>
      </c>
      <c r="F176" s="45"/>
      <c r="G176" s="151"/>
      <c r="H176" s="144"/>
      <c r="I176" s="144"/>
      <c r="J176" s="151"/>
      <c r="K176" s="65">
        <f t="shared" si="27"/>
        <v>17.02</v>
      </c>
      <c r="L176" s="42">
        <f>L177</f>
        <v>17.02</v>
      </c>
      <c r="M176" s="42">
        <f>M177</f>
        <v>12.908</v>
      </c>
      <c r="N176" s="148"/>
      <c r="O176" s="153"/>
      <c r="P176" s="144"/>
      <c r="Q176" s="144"/>
      <c r="R176" s="148"/>
      <c r="S176" s="153"/>
      <c r="T176" s="144"/>
      <c r="U176" s="144"/>
      <c r="V176" s="151"/>
      <c r="W176" s="231"/>
      <c r="X176" s="227"/>
      <c r="Y176" s="227"/>
      <c r="Z176" s="232"/>
    </row>
    <row r="177" spans="1:26" ht="12.75">
      <c r="A177" s="141">
        <f t="shared" si="28"/>
        <v>172</v>
      </c>
      <c r="B177" s="75" t="s">
        <v>199</v>
      </c>
      <c r="C177" s="29">
        <f t="shared" si="29"/>
        <v>17.02</v>
      </c>
      <c r="D177" s="36">
        <f t="shared" si="29"/>
        <v>17.02</v>
      </c>
      <c r="E177" s="36">
        <f t="shared" si="29"/>
        <v>12.908</v>
      </c>
      <c r="F177" s="45"/>
      <c r="G177" s="151"/>
      <c r="H177" s="42"/>
      <c r="I177" s="42"/>
      <c r="J177" s="147"/>
      <c r="K177" s="204">
        <f t="shared" si="27"/>
        <v>17.02</v>
      </c>
      <c r="L177" s="36">
        <v>17.02</v>
      </c>
      <c r="M177" s="36">
        <v>12.908</v>
      </c>
      <c r="N177" s="148"/>
      <c r="O177" s="153"/>
      <c r="P177" s="144"/>
      <c r="Q177" s="144"/>
      <c r="R177" s="148"/>
      <c r="S177" s="153"/>
      <c r="T177" s="144"/>
      <c r="U177" s="144"/>
      <c r="V177" s="151"/>
      <c r="W177" s="231"/>
      <c r="X177" s="227"/>
      <c r="Y177" s="227"/>
      <c r="Z177" s="232"/>
    </row>
    <row r="178" spans="1:26" ht="12.75">
      <c r="A178" s="141">
        <f t="shared" si="28"/>
        <v>173</v>
      </c>
      <c r="B178" s="39" t="s">
        <v>30</v>
      </c>
      <c r="C178" s="44">
        <f t="shared" si="29"/>
        <v>49.472</v>
      </c>
      <c r="D178" s="42">
        <f t="shared" si="29"/>
        <v>49.472</v>
      </c>
      <c r="E178" s="42"/>
      <c r="F178" s="45"/>
      <c r="G178" s="147">
        <f>G179+G180</f>
        <v>49.472</v>
      </c>
      <c r="H178" s="42">
        <f>H179+H180</f>
        <v>49.472</v>
      </c>
      <c r="I178" s="144"/>
      <c r="J178" s="151"/>
      <c r="K178" s="153"/>
      <c r="L178" s="144"/>
      <c r="M178" s="144"/>
      <c r="N178" s="148"/>
      <c r="O178" s="153"/>
      <c r="P178" s="144"/>
      <c r="Q178" s="144"/>
      <c r="R178" s="148"/>
      <c r="S178" s="153"/>
      <c r="T178" s="144"/>
      <c r="U178" s="144"/>
      <c r="V178" s="151"/>
      <c r="W178" s="231"/>
      <c r="X178" s="227"/>
      <c r="Y178" s="227"/>
      <c r="Z178" s="232"/>
    </row>
    <row r="179" spans="1:26" ht="12.75">
      <c r="A179" s="141">
        <f t="shared" si="28"/>
        <v>174</v>
      </c>
      <c r="B179" s="168" t="s">
        <v>200</v>
      </c>
      <c r="C179" s="29">
        <f t="shared" si="29"/>
        <v>49.4</v>
      </c>
      <c r="D179" s="144">
        <f t="shared" si="29"/>
        <v>49.4</v>
      </c>
      <c r="E179" s="144"/>
      <c r="F179" s="143"/>
      <c r="G179" s="151">
        <f t="shared" si="25"/>
        <v>49.4</v>
      </c>
      <c r="H179" s="144">
        <v>49.4</v>
      </c>
      <c r="I179" s="144"/>
      <c r="J179" s="151"/>
      <c r="K179" s="153"/>
      <c r="L179" s="144"/>
      <c r="M179" s="144"/>
      <c r="N179" s="148"/>
      <c r="O179" s="153"/>
      <c r="P179" s="144"/>
      <c r="Q179" s="144"/>
      <c r="R179" s="148"/>
      <c r="S179" s="153"/>
      <c r="T179" s="144"/>
      <c r="U179" s="144"/>
      <c r="V179" s="151"/>
      <c r="W179" s="231"/>
      <c r="X179" s="227"/>
      <c r="Y179" s="227"/>
      <c r="Z179" s="232"/>
    </row>
    <row r="180" spans="1:26" ht="12.75">
      <c r="A180" s="141">
        <v>175</v>
      </c>
      <c r="B180" s="75" t="s">
        <v>201</v>
      </c>
      <c r="C180" s="29">
        <f t="shared" si="29"/>
        <v>0.072</v>
      </c>
      <c r="D180" s="144">
        <f t="shared" si="29"/>
        <v>0.072</v>
      </c>
      <c r="E180" s="144"/>
      <c r="F180" s="143"/>
      <c r="G180" s="151">
        <f aca="true" t="shared" si="30" ref="G180:G215">H180+J180</f>
        <v>0.072</v>
      </c>
      <c r="H180" s="144">
        <v>0.072</v>
      </c>
      <c r="I180" s="144"/>
      <c r="J180" s="151"/>
      <c r="K180" s="153"/>
      <c r="L180" s="144"/>
      <c r="M180" s="144"/>
      <c r="N180" s="148"/>
      <c r="O180" s="153"/>
      <c r="P180" s="144"/>
      <c r="Q180" s="144"/>
      <c r="R180" s="148"/>
      <c r="S180" s="153"/>
      <c r="T180" s="144"/>
      <c r="U180" s="144"/>
      <c r="V180" s="151"/>
      <c r="W180" s="231"/>
      <c r="X180" s="227"/>
      <c r="Y180" s="227"/>
      <c r="Z180" s="232"/>
    </row>
    <row r="181" spans="1:26" ht="13.5" thickBot="1">
      <c r="A181" s="141">
        <v>176</v>
      </c>
      <c r="B181" s="39" t="s">
        <v>6</v>
      </c>
      <c r="C181" s="44">
        <f t="shared" si="29"/>
        <v>256.909</v>
      </c>
      <c r="D181" s="42">
        <f t="shared" si="29"/>
        <v>256.909</v>
      </c>
      <c r="E181" s="42">
        <f>I181+M181+Q181+U181</f>
        <v>145.91000000000003</v>
      </c>
      <c r="F181" s="45"/>
      <c r="G181" s="40"/>
      <c r="H181" s="42"/>
      <c r="I181" s="42"/>
      <c r="J181" s="145"/>
      <c r="K181" s="65">
        <f>L181+N181</f>
        <v>115.66</v>
      </c>
      <c r="L181" s="42">
        <v>115.66</v>
      </c>
      <c r="M181" s="42">
        <v>66.65</v>
      </c>
      <c r="N181" s="143"/>
      <c r="O181" s="146"/>
      <c r="P181" s="144"/>
      <c r="Q181" s="144"/>
      <c r="R181" s="143"/>
      <c r="S181" s="44">
        <f>T181+V181</f>
        <v>141.249</v>
      </c>
      <c r="T181" s="42">
        <v>141.249</v>
      </c>
      <c r="U181" s="42">
        <v>79.26</v>
      </c>
      <c r="V181" s="145"/>
      <c r="W181" s="233"/>
      <c r="X181" s="234"/>
      <c r="Y181" s="234"/>
      <c r="Z181" s="235"/>
    </row>
    <row r="182" spans="1:26" ht="45.75" thickBot="1">
      <c r="A182" s="121">
        <v>177</v>
      </c>
      <c r="B182" s="122" t="s">
        <v>387</v>
      </c>
      <c r="C182" s="114">
        <f aca="true" t="shared" si="31" ref="C182:L182">C183+C193+SUM(C195:C204)</f>
        <v>5462.332</v>
      </c>
      <c r="D182" s="109">
        <f t="shared" si="31"/>
        <v>1823.785</v>
      </c>
      <c r="E182" s="109">
        <f t="shared" si="31"/>
        <v>167.195</v>
      </c>
      <c r="F182" s="112">
        <f>F183+F193+SUM(F195:F204)</f>
        <v>3638.547</v>
      </c>
      <c r="G182" s="123">
        <f t="shared" si="31"/>
        <v>1576.172</v>
      </c>
      <c r="H182" s="109">
        <f t="shared" si="31"/>
        <v>1182.342</v>
      </c>
      <c r="I182" s="109">
        <f>I183+I193+SUM(I195:I204)</f>
        <v>161.25499999999997</v>
      </c>
      <c r="J182" s="115">
        <f t="shared" si="31"/>
        <v>393.83</v>
      </c>
      <c r="K182" s="114">
        <f>K183+K193+SUM(K195:K204)</f>
        <v>3770.5820000000003</v>
      </c>
      <c r="L182" s="109">
        <f t="shared" si="31"/>
        <v>525.865</v>
      </c>
      <c r="M182" s="109"/>
      <c r="N182" s="125">
        <f>N183+N193+SUM(N195:N204)</f>
        <v>3244.717</v>
      </c>
      <c r="O182" s="114"/>
      <c r="P182" s="109"/>
      <c r="Q182" s="109"/>
      <c r="R182" s="125"/>
      <c r="S182" s="114">
        <f>S183+S193+SUM(S195:S204)</f>
        <v>115.57799999999999</v>
      </c>
      <c r="T182" s="109">
        <f>T183+T193+SUM(T195:T204)</f>
        <v>115.57799999999999</v>
      </c>
      <c r="U182" s="109">
        <f>U183+U193+SUM(U195:U204)</f>
        <v>5.94</v>
      </c>
      <c r="V182" s="113"/>
      <c r="W182" s="243"/>
      <c r="X182" s="244"/>
      <c r="Y182" s="244"/>
      <c r="Z182" s="245"/>
    </row>
    <row r="183" spans="1:26" ht="12.75">
      <c r="A183" s="206">
        <f t="shared" si="28"/>
        <v>178</v>
      </c>
      <c r="B183" s="207" t="s">
        <v>150</v>
      </c>
      <c r="C183" s="180">
        <f>G183+K183+O183+S183</f>
        <v>4734.039000000001</v>
      </c>
      <c r="D183" s="161">
        <f>H183+L183+P183+T183</f>
        <v>1095.492</v>
      </c>
      <c r="E183" s="161"/>
      <c r="F183" s="164">
        <f>J183+N183+R183+V183</f>
        <v>3638.547</v>
      </c>
      <c r="G183" s="160">
        <f>G184+G186+G187+G188+G189+G190+G191</f>
        <v>963.457</v>
      </c>
      <c r="H183" s="161">
        <f>H184+H186+H187+H188+H189+H190+H191</f>
        <v>569.627</v>
      </c>
      <c r="I183" s="161"/>
      <c r="J183" s="208">
        <f>J184+J186+J187+J190</f>
        <v>393.83</v>
      </c>
      <c r="K183" s="138">
        <f>L183+N183</f>
        <v>3770.5820000000003</v>
      </c>
      <c r="L183" s="133">
        <f>L184+L187+L188+L192</f>
        <v>525.865</v>
      </c>
      <c r="M183" s="133"/>
      <c r="N183" s="139">
        <f>N184+N187+N188+N192</f>
        <v>3244.717</v>
      </c>
      <c r="O183" s="209"/>
      <c r="P183" s="210"/>
      <c r="Q183" s="210"/>
      <c r="R183" s="162"/>
      <c r="S183" s="181"/>
      <c r="T183" s="167"/>
      <c r="U183" s="167"/>
      <c r="V183" s="166"/>
      <c r="W183" s="229"/>
      <c r="X183" s="228"/>
      <c r="Y183" s="228"/>
      <c r="Z183" s="230"/>
    </row>
    <row r="184" spans="1:26" ht="12.75">
      <c r="A184" s="211">
        <f t="shared" si="28"/>
        <v>179</v>
      </c>
      <c r="B184" s="75" t="s">
        <v>202</v>
      </c>
      <c r="C184" s="29">
        <f>G184+K184+O184+S184</f>
        <v>2842.7920000000004</v>
      </c>
      <c r="D184" s="144">
        <f>H184</f>
        <v>365.408</v>
      </c>
      <c r="E184" s="144"/>
      <c r="F184" s="145">
        <f>J184+N184+R184+V184</f>
        <v>2477.384</v>
      </c>
      <c r="G184" s="146">
        <f t="shared" si="30"/>
        <v>707.883</v>
      </c>
      <c r="H184" s="36">
        <v>365.408</v>
      </c>
      <c r="I184" s="36"/>
      <c r="J184" s="49">
        <v>342.475</v>
      </c>
      <c r="K184" s="257">
        <f>L184+N184</f>
        <v>2134.909</v>
      </c>
      <c r="L184" s="144"/>
      <c r="M184" s="144"/>
      <c r="N184" s="143">
        <f>N185</f>
        <v>2134.909</v>
      </c>
      <c r="O184" s="146"/>
      <c r="P184" s="144"/>
      <c r="Q184" s="144"/>
      <c r="R184" s="143"/>
      <c r="S184" s="146"/>
      <c r="T184" s="144"/>
      <c r="U184" s="144"/>
      <c r="V184" s="145"/>
      <c r="W184" s="231"/>
      <c r="X184" s="227"/>
      <c r="Y184" s="227"/>
      <c r="Z184" s="232"/>
    </row>
    <row r="185" spans="1:26" ht="12.75">
      <c r="A185" s="211">
        <f t="shared" si="28"/>
        <v>180</v>
      </c>
      <c r="B185" s="75" t="s">
        <v>203</v>
      </c>
      <c r="C185" s="29">
        <f aca="true" t="shared" si="32" ref="C185:E215">G185+K185+O185+S185</f>
        <v>2134.909</v>
      </c>
      <c r="D185" s="144"/>
      <c r="E185" s="144"/>
      <c r="F185" s="145">
        <f>J185+N185+R185+V185</f>
        <v>2134.909</v>
      </c>
      <c r="G185" s="146"/>
      <c r="H185" s="36"/>
      <c r="I185" s="144"/>
      <c r="J185" s="143"/>
      <c r="K185" s="146">
        <f>L185+N185</f>
        <v>2134.909</v>
      </c>
      <c r="L185" s="144"/>
      <c r="M185" s="144"/>
      <c r="N185" s="143">
        <v>2134.909</v>
      </c>
      <c r="O185" s="146"/>
      <c r="P185" s="144"/>
      <c r="Q185" s="144"/>
      <c r="R185" s="143"/>
      <c r="S185" s="146"/>
      <c r="T185" s="144"/>
      <c r="U185" s="144"/>
      <c r="V185" s="145"/>
      <c r="W185" s="231"/>
      <c r="X185" s="227"/>
      <c r="Y185" s="227"/>
      <c r="Z185" s="232"/>
    </row>
    <row r="186" spans="1:26" ht="25.5">
      <c r="A186" s="211">
        <v>181</v>
      </c>
      <c r="B186" s="212" t="s">
        <v>382</v>
      </c>
      <c r="C186" s="204">
        <f t="shared" si="32"/>
        <v>50</v>
      </c>
      <c r="D186" s="36"/>
      <c r="E186" s="36"/>
      <c r="F186" s="145">
        <f>J186+N186+R186+V186</f>
        <v>50</v>
      </c>
      <c r="G186" s="146">
        <f t="shared" si="30"/>
        <v>50</v>
      </c>
      <c r="H186" s="36"/>
      <c r="I186" s="144"/>
      <c r="J186" s="7">
        <v>50</v>
      </c>
      <c r="K186" s="146"/>
      <c r="L186" s="144"/>
      <c r="M186" s="144"/>
      <c r="N186" s="143"/>
      <c r="O186" s="146"/>
      <c r="P186" s="144"/>
      <c r="Q186" s="144"/>
      <c r="R186" s="143"/>
      <c r="S186" s="146"/>
      <c r="T186" s="144"/>
      <c r="U186" s="144"/>
      <c r="V186" s="145"/>
      <c r="W186" s="231"/>
      <c r="X186" s="227"/>
      <c r="Y186" s="227"/>
      <c r="Z186" s="232"/>
    </row>
    <row r="187" spans="1:26" ht="12.75">
      <c r="A187" s="211">
        <f t="shared" si="28"/>
        <v>182</v>
      </c>
      <c r="B187" s="75" t="s">
        <v>383</v>
      </c>
      <c r="C187" s="29">
        <f t="shared" si="32"/>
        <v>15.331999999999999</v>
      </c>
      <c r="D187" s="144">
        <f t="shared" si="32"/>
        <v>14.632</v>
      </c>
      <c r="E187" s="144"/>
      <c r="F187" s="145">
        <f aca="true" t="shared" si="33" ref="F187:F192">J187+N187+R187+V187</f>
        <v>0.7</v>
      </c>
      <c r="G187" s="146">
        <f t="shared" si="30"/>
        <v>15.331999999999999</v>
      </c>
      <c r="H187" s="144">
        <v>14.632</v>
      </c>
      <c r="I187" s="144"/>
      <c r="J187" s="143">
        <v>0.7</v>
      </c>
      <c r="K187" s="146"/>
      <c r="L187" s="144"/>
      <c r="M187" s="144"/>
      <c r="N187" s="143"/>
      <c r="O187" s="146"/>
      <c r="P187" s="144"/>
      <c r="Q187" s="144"/>
      <c r="R187" s="143"/>
      <c r="S187" s="146"/>
      <c r="T187" s="144"/>
      <c r="U187" s="144"/>
      <c r="V187" s="145"/>
      <c r="W187" s="231"/>
      <c r="X187" s="227"/>
      <c r="Y187" s="227"/>
      <c r="Z187" s="232"/>
    </row>
    <row r="188" spans="1:26" ht="12.75">
      <c r="A188" s="211">
        <f t="shared" si="28"/>
        <v>183</v>
      </c>
      <c r="B188" s="75" t="s">
        <v>199</v>
      </c>
      <c r="C188" s="29">
        <f t="shared" si="32"/>
        <v>10.991</v>
      </c>
      <c r="D188" s="144">
        <f t="shared" si="32"/>
        <v>10.991</v>
      </c>
      <c r="E188" s="144"/>
      <c r="F188" s="145"/>
      <c r="G188" s="146"/>
      <c r="H188" s="150"/>
      <c r="I188" s="150"/>
      <c r="J188" s="148"/>
      <c r="K188" s="146">
        <f>L188+N188</f>
        <v>10.991</v>
      </c>
      <c r="L188" s="150">
        <v>10.991</v>
      </c>
      <c r="M188" s="150"/>
      <c r="N188" s="148"/>
      <c r="O188" s="146"/>
      <c r="P188" s="150"/>
      <c r="Q188" s="150"/>
      <c r="R188" s="148"/>
      <c r="S188" s="146"/>
      <c r="T188" s="150"/>
      <c r="U188" s="150"/>
      <c r="V188" s="151"/>
      <c r="W188" s="231"/>
      <c r="X188" s="227"/>
      <c r="Y188" s="227"/>
      <c r="Z188" s="232"/>
    </row>
    <row r="189" spans="1:26" ht="12.75">
      <c r="A189" s="211">
        <v>184</v>
      </c>
      <c r="B189" s="75" t="s">
        <v>204</v>
      </c>
      <c r="C189" s="29">
        <f t="shared" si="32"/>
        <v>163.672</v>
      </c>
      <c r="D189" s="144">
        <f t="shared" si="32"/>
        <v>163.672</v>
      </c>
      <c r="E189" s="144"/>
      <c r="F189" s="145"/>
      <c r="G189" s="146">
        <f t="shared" si="30"/>
        <v>163.672</v>
      </c>
      <c r="H189" s="144">
        <v>163.672</v>
      </c>
      <c r="I189" s="150"/>
      <c r="J189" s="148"/>
      <c r="K189" s="153"/>
      <c r="L189" s="144"/>
      <c r="M189" s="150"/>
      <c r="N189" s="148"/>
      <c r="O189" s="153"/>
      <c r="P189" s="144"/>
      <c r="Q189" s="150"/>
      <c r="R189" s="148"/>
      <c r="S189" s="153"/>
      <c r="T189" s="144"/>
      <c r="U189" s="150"/>
      <c r="V189" s="151"/>
      <c r="W189" s="231"/>
      <c r="X189" s="227"/>
      <c r="Y189" s="227"/>
      <c r="Z189" s="232"/>
    </row>
    <row r="190" spans="1:26" ht="12.75">
      <c r="A190" s="211">
        <v>185</v>
      </c>
      <c r="B190" s="75" t="s">
        <v>205</v>
      </c>
      <c r="C190" s="29">
        <f t="shared" si="32"/>
        <v>14.972999999999999</v>
      </c>
      <c r="D190" s="144">
        <f t="shared" si="32"/>
        <v>14.318</v>
      </c>
      <c r="E190" s="144"/>
      <c r="F190" s="145">
        <f t="shared" si="33"/>
        <v>0.655</v>
      </c>
      <c r="G190" s="153">
        <f t="shared" si="30"/>
        <v>14.972999999999999</v>
      </c>
      <c r="H190" s="144">
        <v>14.318</v>
      </c>
      <c r="I190" s="150"/>
      <c r="J190" s="148">
        <v>0.655</v>
      </c>
      <c r="K190" s="153"/>
      <c r="L190" s="144"/>
      <c r="M190" s="150"/>
      <c r="N190" s="148"/>
      <c r="O190" s="153"/>
      <c r="P190" s="144"/>
      <c r="Q190" s="150"/>
      <c r="R190" s="148"/>
      <c r="S190" s="153"/>
      <c r="T190" s="144"/>
      <c r="U190" s="150"/>
      <c r="V190" s="151"/>
      <c r="W190" s="231"/>
      <c r="X190" s="227"/>
      <c r="Y190" s="227"/>
      <c r="Z190" s="232"/>
    </row>
    <row r="191" spans="1:26" ht="12.75">
      <c r="A191" s="211">
        <v>186</v>
      </c>
      <c r="B191" s="75" t="s">
        <v>206</v>
      </c>
      <c r="C191" s="29">
        <f t="shared" si="32"/>
        <v>11.597</v>
      </c>
      <c r="D191" s="144">
        <f t="shared" si="32"/>
        <v>11.597</v>
      </c>
      <c r="E191" s="144"/>
      <c r="F191" s="145"/>
      <c r="G191" s="153">
        <f t="shared" si="30"/>
        <v>11.597</v>
      </c>
      <c r="H191" s="144">
        <v>11.597</v>
      </c>
      <c r="I191" s="150"/>
      <c r="J191" s="148"/>
      <c r="K191" s="153"/>
      <c r="L191" s="144"/>
      <c r="M191" s="150"/>
      <c r="N191" s="148"/>
      <c r="O191" s="153"/>
      <c r="P191" s="144"/>
      <c r="Q191" s="150"/>
      <c r="R191" s="148"/>
      <c r="S191" s="153"/>
      <c r="T191" s="144"/>
      <c r="U191" s="150"/>
      <c r="V191" s="151"/>
      <c r="W191" s="231"/>
      <c r="X191" s="227"/>
      <c r="Y191" s="227"/>
      <c r="Z191" s="232"/>
    </row>
    <row r="192" spans="1:26" ht="12.75">
      <c r="A192" s="211">
        <v>187</v>
      </c>
      <c r="B192" s="75" t="s">
        <v>224</v>
      </c>
      <c r="C192" s="29">
        <f t="shared" si="32"/>
        <v>1624.682</v>
      </c>
      <c r="D192" s="144">
        <f t="shared" si="32"/>
        <v>514.874</v>
      </c>
      <c r="E192" s="144"/>
      <c r="F192" s="145">
        <f t="shared" si="33"/>
        <v>1109.808</v>
      </c>
      <c r="G192" s="153"/>
      <c r="H192" s="144"/>
      <c r="I192" s="150"/>
      <c r="J192" s="148"/>
      <c r="K192" s="146">
        <f>L192+N192</f>
        <v>1624.682</v>
      </c>
      <c r="L192" s="144">
        <v>514.874</v>
      </c>
      <c r="M192" s="150"/>
      <c r="N192" s="148">
        <v>1109.808</v>
      </c>
      <c r="O192" s="153"/>
      <c r="P192" s="144"/>
      <c r="Q192" s="150"/>
      <c r="R192" s="148"/>
      <c r="S192" s="153"/>
      <c r="T192" s="144"/>
      <c r="U192" s="150"/>
      <c r="V192" s="151"/>
      <c r="W192" s="231"/>
      <c r="X192" s="227"/>
      <c r="Y192" s="227"/>
      <c r="Z192" s="232"/>
    </row>
    <row r="193" spans="1:26" ht="12.75">
      <c r="A193" s="211">
        <v>188</v>
      </c>
      <c r="B193" s="39" t="s">
        <v>154</v>
      </c>
      <c r="C193" s="44">
        <f t="shared" si="32"/>
        <v>17.199</v>
      </c>
      <c r="D193" s="42">
        <f>H193</f>
        <v>17.199</v>
      </c>
      <c r="E193" s="42"/>
      <c r="F193" s="43"/>
      <c r="G193" s="65">
        <f>G194</f>
        <v>17.199</v>
      </c>
      <c r="H193" s="42">
        <f>H194</f>
        <v>17.199</v>
      </c>
      <c r="I193" s="144"/>
      <c r="J193" s="148"/>
      <c r="K193" s="153"/>
      <c r="L193" s="144"/>
      <c r="M193" s="144"/>
      <c r="N193" s="148"/>
      <c r="O193" s="153"/>
      <c r="P193" s="144"/>
      <c r="Q193" s="144"/>
      <c r="R193" s="148"/>
      <c r="S193" s="153"/>
      <c r="T193" s="144"/>
      <c r="U193" s="144"/>
      <c r="V193" s="151"/>
      <c r="W193" s="231"/>
      <c r="X193" s="227"/>
      <c r="Y193" s="227"/>
      <c r="Z193" s="232"/>
    </row>
    <row r="194" spans="1:26" ht="12.75">
      <c r="A194" s="211">
        <f t="shared" si="28"/>
        <v>189</v>
      </c>
      <c r="B194" s="75" t="s">
        <v>207</v>
      </c>
      <c r="C194" s="29">
        <f t="shared" si="32"/>
        <v>17.199</v>
      </c>
      <c r="D194" s="144">
        <f t="shared" si="32"/>
        <v>17.199</v>
      </c>
      <c r="E194" s="144"/>
      <c r="F194" s="145"/>
      <c r="G194" s="153">
        <f t="shared" si="30"/>
        <v>17.199</v>
      </c>
      <c r="H194" s="144">
        <v>17.199</v>
      </c>
      <c r="I194" s="144"/>
      <c r="J194" s="148"/>
      <c r="K194" s="153"/>
      <c r="L194" s="144"/>
      <c r="M194" s="144"/>
      <c r="N194" s="148"/>
      <c r="O194" s="153"/>
      <c r="P194" s="144"/>
      <c r="Q194" s="144"/>
      <c r="R194" s="148"/>
      <c r="S194" s="153"/>
      <c r="T194" s="144"/>
      <c r="U194" s="144"/>
      <c r="V194" s="151"/>
      <c r="W194" s="231"/>
      <c r="X194" s="227"/>
      <c r="Y194" s="227"/>
      <c r="Z194" s="232"/>
    </row>
    <row r="195" spans="1:26" ht="12.75">
      <c r="A195" s="211">
        <v>190</v>
      </c>
      <c r="B195" s="39" t="s">
        <v>7</v>
      </c>
      <c r="C195" s="44">
        <f t="shared" si="32"/>
        <v>35.163000000000004</v>
      </c>
      <c r="D195" s="42">
        <f t="shared" si="32"/>
        <v>35.163000000000004</v>
      </c>
      <c r="E195" s="42">
        <f t="shared" si="32"/>
        <v>11.131</v>
      </c>
      <c r="F195" s="43"/>
      <c r="G195" s="44">
        <f t="shared" si="30"/>
        <v>35.076</v>
      </c>
      <c r="H195" s="42">
        <v>35.076</v>
      </c>
      <c r="I195" s="42">
        <v>11.131</v>
      </c>
      <c r="J195" s="49"/>
      <c r="K195" s="44"/>
      <c r="L195" s="144"/>
      <c r="M195" s="144"/>
      <c r="N195" s="143"/>
      <c r="O195" s="146"/>
      <c r="P195" s="144"/>
      <c r="Q195" s="144"/>
      <c r="R195" s="143"/>
      <c r="S195" s="44">
        <f>T195+V195</f>
        <v>0.087</v>
      </c>
      <c r="T195" s="42">
        <v>0.087</v>
      </c>
      <c r="U195" s="42"/>
      <c r="V195" s="43"/>
      <c r="W195" s="231"/>
      <c r="X195" s="227"/>
      <c r="Y195" s="227"/>
      <c r="Z195" s="232"/>
    </row>
    <row r="196" spans="1:26" ht="12.75">
      <c r="A196" s="211">
        <f t="shared" si="28"/>
        <v>191</v>
      </c>
      <c r="B196" s="39" t="s">
        <v>8</v>
      </c>
      <c r="C196" s="44">
        <f t="shared" si="32"/>
        <v>21.847</v>
      </c>
      <c r="D196" s="42">
        <f t="shared" si="32"/>
        <v>21.847</v>
      </c>
      <c r="E196" s="42">
        <f t="shared" si="32"/>
        <v>10.846</v>
      </c>
      <c r="F196" s="43"/>
      <c r="G196" s="44">
        <f t="shared" si="30"/>
        <v>21.847</v>
      </c>
      <c r="H196" s="42">
        <v>21.847</v>
      </c>
      <c r="I196" s="42">
        <v>10.846</v>
      </c>
      <c r="J196" s="49"/>
      <c r="K196" s="44"/>
      <c r="L196" s="144"/>
      <c r="M196" s="144"/>
      <c r="N196" s="143"/>
      <c r="O196" s="146"/>
      <c r="P196" s="144"/>
      <c r="Q196" s="144"/>
      <c r="R196" s="143"/>
      <c r="S196" s="44"/>
      <c r="T196" s="42"/>
      <c r="U196" s="42"/>
      <c r="V196" s="43"/>
      <c r="W196" s="231"/>
      <c r="X196" s="227"/>
      <c r="Y196" s="227"/>
      <c r="Z196" s="232"/>
    </row>
    <row r="197" spans="1:26" ht="12.75">
      <c r="A197" s="211">
        <f t="shared" si="28"/>
        <v>192</v>
      </c>
      <c r="B197" s="39" t="s">
        <v>9</v>
      </c>
      <c r="C197" s="44">
        <f t="shared" si="32"/>
        <v>60.147999999999996</v>
      </c>
      <c r="D197" s="42">
        <f t="shared" si="32"/>
        <v>60.147999999999996</v>
      </c>
      <c r="E197" s="42">
        <f t="shared" si="32"/>
        <v>28.6</v>
      </c>
      <c r="F197" s="43"/>
      <c r="G197" s="44">
        <f t="shared" si="30"/>
        <v>56.221</v>
      </c>
      <c r="H197" s="42">
        <v>56.221</v>
      </c>
      <c r="I197" s="42">
        <v>28.6</v>
      </c>
      <c r="J197" s="45"/>
      <c r="K197" s="44"/>
      <c r="L197" s="144"/>
      <c r="M197" s="144"/>
      <c r="N197" s="143"/>
      <c r="O197" s="146"/>
      <c r="P197" s="144"/>
      <c r="Q197" s="144"/>
      <c r="R197" s="143"/>
      <c r="S197" s="44">
        <f>T197+V197</f>
        <v>3.927</v>
      </c>
      <c r="T197" s="42">
        <v>3.927</v>
      </c>
      <c r="U197" s="42"/>
      <c r="V197" s="43"/>
      <c r="W197" s="231"/>
      <c r="X197" s="227"/>
      <c r="Y197" s="227"/>
      <c r="Z197" s="232"/>
    </row>
    <row r="198" spans="1:26" ht="12.75">
      <c r="A198" s="211">
        <f t="shared" si="28"/>
        <v>193</v>
      </c>
      <c r="B198" s="39" t="s">
        <v>10</v>
      </c>
      <c r="C198" s="44">
        <f t="shared" si="32"/>
        <v>16.764</v>
      </c>
      <c r="D198" s="42">
        <f t="shared" si="32"/>
        <v>16.764</v>
      </c>
      <c r="E198" s="42">
        <f t="shared" si="32"/>
        <v>11.449</v>
      </c>
      <c r="F198" s="43"/>
      <c r="G198" s="44">
        <f t="shared" si="30"/>
        <v>16.764</v>
      </c>
      <c r="H198" s="42">
        <v>16.764</v>
      </c>
      <c r="I198" s="42">
        <v>11.449</v>
      </c>
      <c r="J198" s="45"/>
      <c r="K198" s="44"/>
      <c r="L198" s="144"/>
      <c r="M198" s="144"/>
      <c r="N198" s="143"/>
      <c r="O198" s="146"/>
      <c r="P198" s="144"/>
      <c r="Q198" s="144"/>
      <c r="R198" s="143"/>
      <c r="S198" s="44"/>
      <c r="T198" s="42"/>
      <c r="U198" s="42"/>
      <c r="V198" s="43"/>
      <c r="W198" s="231"/>
      <c r="X198" s="227"/>
      <c r="Y198" s="227"/>
      <c r="Z198" s="232"/>
    </row>
    <row r="199" spans="1:26" ht="12.75">
      <c r="A199" s="211">
        <f t="shared" si="28"/>
        <v>194</v>
      </c>
      <c r="B199" s="39" t="s">
        <v>11</v>
      </c>
      <c r="C199" s="44">
        <f t="shared" si="32"/>
        <v>22.522</v>
      </c>
      <c r="D199" s="42">
        <f t="shared" si="32"/>
        <v>22.522</v>
      </c>
      <c r="E199" s="42">
        <f t="shared" si="32"/>
        <v>13.271</v>
      </c>
      <c r="F199" s="43"/>
      <c r="G199" s="44">
        <f t="shared" si="30"/>
        <v>22.522</v>
      </c>
      <c r="H199" s="42">
        <v>22.522</v>
      </c>
      <c r="I199" s="42">
        <v>13.271</v>
      </c>
      <c r="J199" s="45"/>
      <c r="K199" s="44"/>
      <c r="L199" s="144"/>
      <c r="M199" s="144"/>
      <c r="N199" s="143"/>
      <c r="O199" s="146"/>
      <c r="P199" s="144"/>
      <c r="Q199" s="144"/>
      <c r="R199" s="143"/>
      <c r="S199" s="44"/>
      <c r="T199" s="42"/>
      <c r="U199" s="42"/>
      <c r="V199" s="43"/>
      <c r="W199" s="231"/>
      <c r="X199" s="227"/>
      <c r="Y199" s="227"/>
      <c r="Z199" s="232"/>
    </row>
    <row r="200" spans="1:26" ht="12.75">
      <c r="A200" s="211">
        <f t="shared" si="28"/>
        <v>195</v>
      </c>
      <c r="B200" s="39" t="s">
        <v>12</v>
      </c>
      <c r="C200" s="44">
        <f t="shared" si="32"/>
        <v>53.946</v>
      </c>
      <c r="D200" s="42">
        <f t="shared" si="32"/>
        <v>53.946</v>
      </c>
      <c r="E200" s="42">
        <f t="shared" si="32"/>
        <v>21.985</v>
      </c>
      <c r="F200" s="43"/>
      <c r="G200" s="44">
        <f t="shared" si="30"/>
        <v>53.946</v>
      </c>
      <c r="H200" s="42">
        <v>53.946</v>
      </c>
      <c r="I200" s="42">
        <v>21.985</v>
      </c>
      <c r="J200" s="45"/>
      <c r="K200" s="44"/>
      <c r="L200" s="144"/>
      <c r="M200" s="144"/>
      <c r="N200" s="143"/>
      <c r="O200" s="146"/>
      <c r="P200" s="144"/>
      <c r="Q200" s="144"/>
      <c r="R200" s="143"/>
      <c r="S200" s="44"/>
      <c r="T200" s="42"/>
      <c r="U200" s="42"/>
      <c r="V200" s="43"/>
      <c r="W200" s="231"/>
      <c r="X200" s="227"/>
      <c r="Y200" s="227"/>
      <c r="Z200" s="232"/>
    </row>
    <row r="201" spans="1:26" ht="12.75">
      <c r="A201" s="211">
        <f t="shared" si="28"/>
        <v>196</v>
      </c>
      <c r="B201" s="39" t="s">
        <v>13</v>
      </c>
      <c r="C201" s="44">
        <f t="shared" si="32"/>
        <v>55.364000000000004</v>
      </c>
      <c r="D201" s="42">
        <f t="shared" si="32"/>
        <v>55.364000000000004</v>
      </c>
      <c r="E201" s="42">
        <f t="shared" si="32"/>
        <v>28.961</v>
      </c>
      <c r="F201" s="43"/>
      <c r="G201" s="44">
        <f t="shared" si="30"/>
        <v>54.463</v>
      </c>
      <c r="H201" s="42">
        <v>54.463</v>
      </c>
      <c r="I201" s="42">
        <v>28.961</v>
      </c>
      <c r="J201" s="45"/>
      <c r="K201" s="44"/>
      <c r="L201" s="144"/>
      <c r="M201" s="144"/>
      <c r="N201" s="143"/>
      <c r="O201" s="146"/>
      <c r="P201" s="144"/>
      <c r="Q201" s="144"/>
      <c r="R201" s="143"/>
      <c r="S201" s="44">
        <f>T201+V201</f>
        <v>0.901</v>
      </c>
      <c r="T201" s="42">
        <v>0.901</v>
      </c>
      <c r="U201" s="42"/>
      <c r="V201" s="43"/>
      <c r="W201" s="231"/>
      <c r="X201" s="227"/>
      <c r="Y201" s="227"/>
      <c r="Z201" s="232"/>
    </row>
    <row r="202" spans="1:26" ht="12.75">
      <c r="A202" s="211">
        <f t="shared" si="28"/>
        <v>197</v>
      </c>
      <c r="B202" s="39" t="s">
        <v>14</v>
      </c>
      <c r="C202" s="44">
        <f t="shared" si="32"/>
        <v>24.127</v>
      </c>
      <c r="D202" s="42">
        <f t="shared" si="32"/>
        <v>24.127</v>
      </c>
      <c r="E202" s="42">
        <f t="shared" si="32"/>
        <v>15.04</v>
      </c>
      <c r="F202" s="43"/>
      <c r="G202" s="44">
        <f t="shared" si="30"/>
        <v>24.127</v>
      </c>
      <c r="H202" s="42">
        <v>24.127</v>
      </c>
      <c r="I202" s="42">
        <v>15.04</v>
      </c>
      <c r="J202" s="45"/>
      <c r="K202" s="44"/>
      <c r="L202" s="144"/>
      <c r="M202" s="144"/>
      <c r="N202" s="143"/>
      <c r="O202" s="146"/>
      <c r="P202" s="144"/>
      <c r="Q202" s="144"/>
      <c r="R202" s="143"/>
      <c r="S202" s="44"/>
      <c r="T202" s="42"/>
      <c r="U202" s="42"/>
      <c r="V202" s="43"/>
      <c r="W202" s="231"/>
      <c r="X202" s="227"/>
      <c r="Y202" s="227"/>
      <c r="Z202" s="232"/>
    </row>
    <row r="203" spans="1:26" ht="12.75">
      <c r="A203" s="211">
        <f t="shared" si="28"/>
        <v>198</v>
      </c>
      <c r="B203" s="39" t="s">
        <v>25</v>
      </c>
      <c r="C203" s="44">
        <f t="shared" si="32"/>
        <v>41.738</v>
      </c>
      <c r="D203" s="42">
        <f t="shared" si="32"/>
        <v>41.738</v>
      </c>
      <c r="E203" s="42">
        <f t="shared" si="32"/>
        <v>19.457</v>
      </c>
      <c r="F203" s="43"/>
      <c r="G203" s="44">
        <f t="shared" si="30"/>
        <v>41.574</v>
      </c>
      <c r="H203" s="42">
        <v>41.574</v>
      </c>
      <c r="I203" s="42">
        <v>19.457</v>
      </c>
      <c r="J203" s="45"/>
      <c r="K203" s="44"/>
      <c r="L203" s="144"/>
      <c r="M203" s="144"/>
      <c r="N203" s="143"/>
      <c r="O203" s="146"/>
      <c r="P203" s="144"/>
      <c r="Q203" s="144"/>
      <c r="R203" s="143"/>
      <c r="S203" s="44">
        <f>T203+V203</f>
        <v>0.164</v>
      </c>
      <c r="T203" s="42">
        <v>0.164</v>
      </c>
      <c r="U203" s="42"/>
      <c r="V203" s="43"/>
      <c r="W203" s="231"/>
      <c r="X203" s="227"/>
      <c r="Y203" s="227"/>
      <c r="Z203" s="232"/>
    </row>
    <row r="204" spans="1:26" ht="13.5" thickBot="1">
      <c r="A204" s="213">
        <f t="shared" si="28"/>
        <v>199</v>
      </c>
      <c r="B204" s="39" t="s">
        <v>15</v>
      </c>
      <c r="C204" s="44">
        <f t="shared" si="32"/>
        <v>379.475</v>
      </c>
      <c r="D204" s="42">
        <f t="shared" si="32"/>
        <v>379.475</v>
      </c>
      <c r="E204" s="42">
        <f>I204+M204+Q204+U204</f>
        <v>6.455</v>
      </c>
      <c r="F204" s="43"/>
      <c r="G204" s="101">
        <f t="shared" si="30"/>
        <v>268.976</v>
      </c>
      <c r="H204" s="99">
        <v>268.976</v>
      </c>
      <c r="I204" s="99">
        <v>0.515</v>
      </c>
      <c r="J204" s="105"/>
      <c r="K204" s="44"/>
      <c r="L204" s="144"/>
      <c r="M204" s="144"/>
      <c r="N204" s="143"/>
      <c r="O204" s="146"/>
      <c r="P204" s="144"/>
      <c r="Q204" s="144"/>
      <c r="R204" s="143"/>
      <c r="S204" s="101">
        <f>T204+V204</f>
        <v>110.499</v>
      </c>
      <c r="T204" s="99">
        <v>110.499</v>
      </c>
      <c r="U204" s="99">
        <v>5.94</v>
      </c>
      <c r="V204" s="100"/>
      <c r="W204" s="240"/>
      <c r="X204" s="241"/>
      <c r="Y204" s="241"/>
      <c r="Z204" s="242"/>
    </row>
    <row r="205" spans="1:26" ht="30.75" thickBot="1">
      <c r="A205" s="121">
        <v>200</v>
      </c>
      <c r="B205" s="122" t="s">
        <v>386</v>
      </c>
      <c r="C205" s="123">
        <f t="shared" si="32"/>
        <v>596.681</v>
      </c>
      <c r="D205" s="109">
        <f t="shared" si="32"/>
        <v>583.0409999999999</v>
      </c>
      <c r="E205" s="109"/>
      <c r="F205" s="115">
        <f>F211</f>
        <v>13.64</v>
      </c>
      <c r="G205" s="123">
        <f>G206+G208+G211+G214</f>
        <v>340.681</v>
      </c>
      <c r="H205" s="109">
        <f>H206+H208+H211+H214</f>
        <v>327.041</v>
      </c>
      <c r="I205" s="109"/>
      <c r="J205" s="115">
        <f>J211</f>
        <v>13.64</v>
      </c>
      <c r="K205" s="124">
        <f>K209</f>
        <v>256</v>
      </c>
      <c r="L205" s="109">
        <f>L209</f>
        <v>256</v>
      </c>
      <c r="M205" s="109"/>
      <c r="N205" s="115"/>
      <c r="O205" s="123"/>
      <c r="P205" s="109"/>
      <c r="Q205" s="109"/>
      <c r="R205" s="115"/>
      <c r="S205" s="109"/>
      <c r="T205" s="109"/>
      <c r="U205" s="109"/>
      <c r="V205" s="113"/>
      <c r="W205" s="243"/>
      <c r="X205" s="244"/>
      <c r="Y205" s="244"/>
      <c r="Z205" s="245"/>
    </row>
    <row r="206" spans="1:26" ht="12.75">
      <c r="A206" s="126">
        <v>201</v>
      </c>
      <c r="B206" s="140" t="s">
        <v>152</v>
      </c>
      <c r="C206" s="135">
        <f t="shared" si="32"/>
        <v>70.958</v>
      </c>
      <c r="D206" s="133">
        <f t="shared" si="32"/>
        <v>70.958</v>
      </c>
      <c r="E206" s="133"/>
      <c r="F206" s="134"/>
      <c r="G206" s="160">
        <f>G207</f>
        <v>70.958</v>
      </c>
      <c r="H206" s="161">
        <f>H207</f>
        <v>70.958</v>
      </c>
      <c r="I206" s="210"/>
      <c r="J206" s="165"/>
      <c r="K206" s="214"/>
      <c r="L206" s="167"/>
      <c r="M206" s="167"/>
      <c r="N206" s="215"/>
      <c r="O206" s="214"/>
      <c r="P206" s="167"/>
      <c r="Q206" s="167"/>
      <c r="R206" s="215"/>
      <c r="S206" s="214"/>
      <c r="T206" s="167"/>
      <c r="U206" s="167"/>
      <c r="V206" s="159"/>
      <c r="W206" s="229"/>
      <c r="X206" s="228"/>
      <c r="Y206" s="228"/>
      <c r="Z206" s="230"/>
    </row>
    <row r="207" spans="1:26" ht="12.75">
      <c r="A207" s="141">
        <f t="shared" si="28"/>
        <v>202</v>
      </c>
      <c r="B207" s="75" t="s">
        <v>208</v>
      </c>
      <c r="C207" s="29">
        <f t="shared" si="32"/>
        <v>70.958</v>
      </c>
      <c r="D207" s="144">
        <f t="shared" si="32"/>
        <v>70.958</v>
      </c>
      <c r="E207" s="144"/>
      <c r="F207" s="145"/>
      <c r="G207" s="146">
        <f t="shared" si="30"/>
        <v>70.958</v>
      </c>
      <c r="H207" s="145">
        <v>70.958</v>
      </c>
      <c r="I207" s="144"/>
      <c r="J207" s="143"/>
      <c r="K207" s="146"/>
      <c r="L207" s="144"/>
      <c r="M207" s="144"/>
      <c r="N207" s="143"/>
      <c r="O207" s="146"/>
      <c r="P207" s="144"/>
      <c r="Q207" s="144"/>
      <c r="R207" s="143"/>
      <c r="S207" s="146"/>
      <c r="T207" s="144"/>
      <c r="U207" s="144"/>
      <c r="V207" s="145"/>
      <c r="W207" s="231"/>
      <c r="X207" s="227"/>
      <c r="Y207" s="227"/>
      <c r="Z207" s="232"/>
    </row>
    <row r="208" spans="1:26" ht="12.75">
      <c r="A208" s="141">
        <f t="shared" si="28"/>
        <v>203</v>
      </c>
      <c r="B208" s="39" t="s">
        <v>209</v>
      </c>
      <c r="C208" s="44">
        <f t="shared" si="32"/>
        <v>268.5</v>
      </c>
      <c r="D208" s="42">
        <f t="shared" si="32"/>
        <v>268.5</v>
      </c>
      <c r="E208" s="42"/>
      <c r="F208" s="43"/>
      <c r="G208" s="65">
        <f>G210</f>
        <v>12.5</v>
      </c>
      <c r="H208" s="42">
        <f>H210</f>
        <v>12.5</v>
      </c>
      <c r="I208" s="144"/>
      <c r="J208" s="143"/>
      <c r="K208" s="65">
        <f>K209</f>
        <v>256</v>
      </c>
      <c r="L208" s="42">
        <f>L209</f>
        <v>256</v>
      </c>
      <c r="M208" s="144"/>
      <c r="N208" s="143"/>
      <c r="O208" s="146"/>
      <c r="P208" s="144"/>
      <c r="Q208" s="144"/>
      <c r="R208" s="143"/>
      <c r="S208" s="146"/>
      <c r="T208" s="144"/>
      <c r="U208" s="144"/>
      <c r="V208" s="145"/>
      <c r="W208" s="231"/>
      <c r="X208" s="227"/>
      <c r="Y208" s="227"/>
      <c r="Z208" s="232"/>
    </row>
    <row r="209" spans="1:26" ht="12.75">
      <c r="A209" s="141">
        <f t="shared" si="28"/>
        <v>204</v>
      </c>
      <c r="B209" s="75" t="s">
        <v>210</v>
      </c>
      <c r="C209" s="29">
        <f t="shared" si="32"/>
        <v>256</v>
      </c>
      <c r="D209" s="36">
        <f t="shared" si="32"/>
        <v>256</v>
      </c>
      <c r="E209" s="42"/>
      <c r="F209" s="43"/>
      <c r="G209" s="44"/>
      <c r="H209" s="147"/>
      <c r="I209" s="144"/>
      <c r="J209" s="143"/>
      <c r="K209" s="146">
        <f>L209+N209</f>
        <v>256</v>
      </c>
      <c r="L209" s="144">
        <v>256</v>
      </c>
      <c r="M209" s="144"/>
      <c r="N209" s="143"/>
      <c r="O209" s="146"/>
      <c r="P209" s="144"/>
      <c r="Q209" s="144"/>
      <c r="R209" s="143"/>
      <c r="S209" s="146"/>
      <c r="T209" s="144"/>
      <c r="U209" s="144"/>
      <c r="V209" s="145"/>
      <c r="W209" s="231"/>
      <c r="X209" s="227"/>
      <c r="Y209" s="227"/>
      <c r="Z209" s="232"/>
    </row>
    <row r="210" spans="1:26" ht="12.75">
      <c r="A210" s="141">
        <f t="shared" si="28"/>
        <v>205</v>
      </c>
      <c r="B210" s="75" t="s">
        <v>211</v>
      </c>
      <c r="C210" s="29">
        <f t="shared" si="32"/>
        <v>12.5</v>
      </c>
      <c r="D210" s="144">
        <f t="shared" si="32"/>
        <v>12.5</v>
      </c>
      <c r="E210" s="144"/>
      <c r="F210" s="145"/>
      <c r="G210" s="146">
        <f t="shared" si="30"/>
        <v>12.5</v>
      </c>
      <c r="H210" s="145">
        <v>12.5</v>
      </c>
      <c r="I210" s="144"/>
      <c r="J210" s="143"/>
      <c r="K210" s="146"/>
      <c r="L210" s="144"/>
      <c r="M210" s="144"/>
      <c r="N210" s="143"/>
      <c r="O210" s="146"/>
      <c r="P210" s="144"/>
      <c r="Q210" s="144"/>
      <c r="R210" s="143"/>
      <c r="S210" s="146"/>
      <c r="T210" s="144"/>
      <c r="U210" s="144"/>
      <c r="V210" s="145"/>
      <c r="W210" s="231"/>
      <c r="X210" s="227"/>
      <c r="Y210" s="227"/>
      <c r="Z210" s="232"/>
    </row>
    <row r="211" spans="1:26" ht="12.75">
      <c r="A211" s="141">
        <v>206</v>
      </c>
      <c r="B211" s="39" t="s">
        <v>154</v>
      </c>
      <c r="C211" s="44">
        <f t="shared" si="32"/>
        <v>182.423</v>
      </c>
      <c r="D211" s="42">
        <f t="shared" si="32"/>
        <v>168.783</v>
      </c>
      <c r="E211" s="42"/>
      <c r="F211" s="43">
        <f>J211+N211+R211+V211</f>
        <v>13.64</v>
      </c>
      <c r="G211" s="65">
        <f t="shared" si="30"/>
        <v>182.423</v>
      </c>
      <c r="H211" s="42">
        <f>H212+H213</f>
        <v>168.783</v>
      </c>
      <c r="I211" s="144"/>
      <c r="J211" s="45">
        <f>J213</f>
        <v>13.64</v>
      </c>
      <c r="K211" s="146"/>
      <c r="L211" s="144"/>
      <c r="M211" s="144"/>
      <c r="N211" s="143"/>
      <c r="O211" s="146"/>
      <c r="P211" s="144"/>
      <c r="Q211" s="144"/>
      <c r="R211" s="143"/>
      <c r="S211" s="65"/>
      <c r="T211" s="42"/>
      <c r="U211" s="144"/>
      <c r="V211" s="145"/>
      <c r="W211" s="231"/>
      <c r="X211" s="227"/>
      <c r="Y211" s="227"/>
      <c r="Z211" s="232"/>
    </row>
    <row r="212" spans="1:26" ht="25.5">
      <c r="A212" s="141">
        <f t="shared" si="28"/>
        <v>207</v>
      </c>
      <c r="B212" s="154" t="s">
        <v>212</v>
      </c>
      <c r="C212" s="29">
        <f t="shared" si="32"/>
        <v>7.708</v>
      </c>
      <c r="D212" s="36">
        <f t="shared" si="32"/>
        <v>7.708</v>
      </c>
      <c r="E212" s="89"/>
      <c r="F212" s="87"/>
      <c r="G212" s="29">
        <f t="shared" si="30"/>
        <v>7.708</v>
      </c>
      <c r="H212" s="216">
        <v>7.708</v>
      </c>
      <c r="I212" s="188"/>
      <c r="J212" s="189"/>
      <c r="K212" s="187"/>
      <c r="L212" s="188"/>
      <c r="M212" s="188"/>
      <c r="N212" s="189"/>
      <c r="O212" s="187"/>
      <c r="P212" s="188"/>
      <c r="Q212" s="188"/>
      <c r="R212" s="189"/>
      <c r="S212" s="187"/>
      <c r="T212" s="188"/>
      <c r="U212" s="188"/>
      <c r="V212" s="205"/>
      <c r="W212" s="231"/>
      <c r="X212" s="227"/>
      <c r="Y212" s="227"/>
      <c r="Z212" s="232"/>
    </row>
    <row r="213" spans="1:26" ht="12.75">
      <c r="A213" s="141">
        <f t="shared" si="28"/>
        <v>208</v>
      </c>
      <c r="B213" s="39" t="s">
        <v>213</v>
      </c>
      <c r="C213" s="29">
        <f t="shared" si="32"/>
        <v>174.71499999999997</v>
      </c>
      <c r="D213" s="36">
        <f t="shared" si="32"/>
        <v>161.075</v>
      </c>
      <c r="E213" s="36"/>
      <c r="F213" s="47">
        <f>J213+N213+R213+V213</f>
        <v>13.64</v>
      </c>
      <c r="G213" s="146">
        <f t="shared" si="30"/>
        <v>174.71499999999997</v>
      </c>
      <c r="H213" s="89">
        <v>161.075</v>
      </c>
      <c r="I213" s="188"/>
      <c r="J213" s="189">
        <v>13.64</v>
      </c>
      <c r="K213" s="187"/>
      <c r="L213" s="188"/>
      <c r="M213" s="188"/>
      <c r="N213" s="189"/>
      <c r="O213" s="187"/>
      <c r="P213" s="188"/>
      <c r="Q213" s="188"/>
      <c r="R213" s="189"/>
      <c r="S213" s="36"/>
      <c r="T213" s="188"/>
      <c r="U213" s="188"/>
      <c r="V213" s="205"/>
      <c r="W213" s="231"/>
      <c r="X213" s="227"/>
      <c r="Y213" s="227"/>
      <c r="Z213" s="232"/>
    </row>
    <row r="214" spans="1:26" ht="12.75">
      <c r="A214" s="141">
        <v>209</v>
      </c>
      <c r="B214" s="39" t="s">
        <v>30</v>
      </c>
      <c r="C214" s="44">
        <f t="shared" si="32"/>
        <v>74.8</v>
      </c>
      <c r="D214" s="42">
        <f t="shared" si="32"/>
        <v>74.8</v>
      </c>
      <c r="E214" s="83"/>
      <c r="F214" s="84"/>
      <c r="G214" s="44">
        <f t="shared" si="30"/>
        <v>74.8</v>
      </c>
      <c r="H214" s="83">
        <f>H215</f>
        <v>74.8</v>
      </c>
      <c r="I214" s="188"/>
      <c r="J214" s="219"/>
      <c r="K214" s="218"/>
      <c r="L214" s="188"/>
      <c r="M214" s="188"/>
      <c r="N214" s="219"/>
      <c r="O214" s="187"/>
      <c r="P214" s="188"/>
      <c r="Q214" s="188"/>
      <c r="R214" s="219"/>
      <c r="S214" s="218"/>
      <c r="T214" s="188"/>
      <c r="U214" s="188"/>
      <c r="V214" s="217"/>
      <c r="W214" s="231"/>
      <c r="X214" s="227"/>
      <c r="Y214" s="227"/>
      <c r="Z214" s="232"/>
    </row>
    <row r="215" spans="1:26" ht="13.5" thickBot="1">
      <c r="A215" s="169">
        <v>210</v>
      </c>
      <c r="B215" s="185" t="s">
        <v>214</v>
      </c>
      <c r="C215" s="88">
        <f t="shared" si="32"/>
        <v>74.8</v>
      </c>
      <c r="D215" s="89">
        <f t="shared" si="32"/>
        <v>74.8</v>
      </c>
      <c r="E215" s="83"/>
      <c r="F215" s="84"/>
      <c r="G215" s="170">
        <f t="shared" si="30"/>
        <v>74.8</v>
      </c>
      <c r="H215" s="174">
        <v>74.8</v>
      </c>
      <c r="I215" s="171"/>
      <c r="J215" s="253"/>
      <c r="K215" s="218"/>
      <c r="L215" s="188"/>
      <c r="M215" s="188"/>
      <c r="N215" s="219"/>
      <c r="O215" s="187"/>
      <c r="P215" s="188"/>
      <c r="Q215" s="188"/>
      <c r="R215" s="219"/>
      <c r="S215" s="218"/>
      <c r="T215" s="188"/>
      <c r="U215" s="188"/>
      <c r="V215" s="217"/>
      <c r="W215" s="233"/>
      <c r="X215" s="234"/>
      <c r="Y215" s="234"/>
      <c r="Z215" s="235"/>
    </row>
    <row r="216" spans="1:26" ht="13.5" thickBot="1">
      <c r="A216" s="121">
        <v>211</v>
      </c>
      <c r="B216" s="220" t="s">
        <v>215</v>
      </c>
      <c r="C216" s="175">
        <f>G216+K216+O216+S216+W216</f>
        <v>29688.494000000006</v>
      </c>
      <c r="D216" s="176">
        <f>H216+L216+P216+T216+X216</f>
        <v>25380.755000000005</v>
      </c>
      <c r="E216" s="109">
        <f>I216+M216+Q216+U216</f>
        <v>12254.582999999999</v>
      </c>
      <c r="F216" s="111">
        <f>J216+N216+R216+V216+Z216</f>
        <v>4307.7390000000005</v>
      </c>
      <c r="G216" s="176">
        <f>G9+G44+G98+G130+G182+G205</f>
        <v>15365.622000000005</v>
      </c>
      <c r="H216" s="176">
        <f>H9+H44+H98+H130+H182+H205</f>
        <v>14862.642000000003</v>
      </c>
      <c r="I216" s="109">
        <f>I9+I44+I98+I130+I182+I205</f>
        <v>6444.9259999999995</v>
      </c>
      <c r="J216" s="176">
        <f>J9+J44+J98+J130+J182+J205</f>
        <v>502.97999999999996</v>
      </c>
      <c r="K216" s="114">
        <f>K9+K44+K98+K130+K182+K205</f>
        <v>6580.726000000001</v>
      </c>
      <c r="L216" s="109">
        <f>L9+L44+L130+L182+L205</f>
        <v>3336.009</v>
      </c>
      <c r="M216" s="109">
        <f>M9+M44+M130+M182+M205</f>
        <v>1276.6280000000002</v>
      </c>
      <c r="N216" s="125">
        <f aca="true" t="shared" si="34" ref="N216:U216">N9+N44+N98+N130+N182+N205</f>
        <v>3244.717</v>
      </c>
      <c r="O216" s="123">
        <f t="shared" si="34"/>
        <v>6037.300000000001</v>
      </c>
      <c r="P216" s="109">
        <f t="shared" si="34"/>
        <v>5995.7480000000005</v>
      </c>
      <c r="Q216" s="109">
        <f t="shared" si="34"/>
        <v>4381.224999999999</v>
      </c>
      <c r="R216" s="109">
        <f t="shared" si="34"/>
        <v>41.552</v>
      </c>
      <c r="S216" s="116">
        <f t="shared" si="34"/>
        <v>1044.798</v>
      </c>
      <c r="T216" s="176">
        <f t="shared" si="34"/>
        <v>1036.3349999999998</v>
      </c>
      <c r="U216" s="176">
        <f t="shared" si="34"/>
        <v>151.804</v>
      </c>
      <c r="V216" s="113">
        <f>V9+V20+SUM(V34:V43)+V44+V98+V130+V182+V205</f>
        <v>8.463</v>
      </c>
      <c r="W216" s="250">
        <f>X216+Z216</f>
        <v>660.048</v>
      </c>
      <c r="X216" s="251">
        <f>X9+X44+X130</f>
        <v>150.021</v>
      </c>
      <c r="Y216" s="251"/>
      <c r="Z216" s="115">
        <f>Z9+Z44+Z130</f>
        <v>510.027</v>
      </c>
    </row>
    <row r="219" ht="12.75">
      <c r="B219" s="5" t="s">
        <v>136</v>
      </c>
    </row>
    <row r="220" ht="12.75">
      <c r="B220" s="5" t="s">
        <v>137</v>
      </c>
    </row>
    <row r="221" ht="12.75">
      <c r="B221" s="117" t="s">
        <v>138</v>
      </c>
    </row>
    <row r="222" ht="12.75">
      <c r="B222" s="5" t="s">
        <v>139</v>
      </c>
    </row>
    <row r="223" ht="12.75">
      <c r="B223" s="5" t="s">
        <v>225</v>
      </c>
    </row>
  </sheetData>
  <sheetProtection/>
  <mergeCells count="28">
    <mergeCell ref="W6:W8"/>
    <mergeCell ref="X6:Z6"/>
    <mergeCell ref="X7:Y7"/>
    <mergeCell ref="Z7:Z8"/>
    <mergeCell ref="P7:Q7"/>
    <mergeCell ref="R7:R8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K6:K8"/>
    <mergeCell ref="L6:N6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5905511811023623" header="0.5118110236220472" footer="0.5118110236220472"/>
  <pageSetup fitToHeight="0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2018-07-02T07:36:19Z</cp:lastPrinted>
  <dcterms:created xsi:type="dcterms:W3CDTF">2013-02-05T08:01:03Z</dcterms:created>
  <dcterms:modified xsi:type="dcterms:W3CDTF">2018-07-16T06:28:32Z</dcterms:modified>
  <cp:category/>
  <cp:version/>
  <cp:contentType/>
  <cp:contentStatus/>
</cp:coreProperties>
</file>